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BUDGET\"/>
    </mc:Choice>
  </mc:AlternateContent>
  <xr:revisionPtr revIDLastSave="0" documentId="8_{9A0DDE7F-5D5F-452A-86F0-E02381603E60}" xr6:coauthVersionLast="47" xr6:coauthVersionMax="47" xr10:uidLastSave="{00000000-0000-0000-0000-000000000000}"/>
  <bookViews>
    <workbookView xWindow="2895" yWindow="2895" windowWidth="23910" windowHeight="11295" firstSheet="1" activeTab="18" xr2:uid="{00000000-000D-0000-FFFF-FFFF00000000}"/>
  </bookViews>
  <sheets>
    <sheet name="Gen Fund" sheetId="1" r:id="rId1"/>
    <sheet name="Audit" sheetId="10" r:id="rId2"/>
    <sheet name="ESDA" sheetId="12" r:id="rId3"/>
    <sheet name="Insurance" sheetId="13" r:id="rId4"/>
    <sheet name="MFT" sheetId="5" r:id="rId5"/>
    <sheet name="IMRF" sheetId="11" r:id="rId6"/>
    <sheet name="Crossing Guard" sheetId="7" r:id="rId7"/>
    <sheet name="FICA" sheetId="8" r:id="rId8"/>
    <sheet name="DUI" sheetId="23" r:id="rId9"/>
    <sheet name="Forward TIF" sheetId="20" r:id="rId10"/>
    <sheet name="Library" sheetId="9" r:id="rId11"/>
    <sheet name="TIF 2" sheetId="6" r:id="rId12"/>
    <sheet name="Business District 1" sheetId="14" r:id="rId13"/>
    <sheet name="Hotel-Motel" sheetId="16" r:id="rId14"/>
    <sheet name="Capital Projects" sheetId="15" state="hidden" r:id="rId15"/>
    <sheet name="Garbage" sheetId="18" r:id="rId16"/>
    <sheet name="Water" sheetId="2" r:id="rId17"/>
    <sheet name="Sewer" sheetId="3" r:id="rId18"/>
    <sheet name="Electric" sheetId="4" r:id="rId19"/>
    <sheet name="Pool" sheetId="17" r:id="rId20"/>
  </sheets>
  <definedNames>
    <definedName name="_xlnm.Print_Area" localSheetId="12">'Business District 1'!$A$1:$K$29</definedName>
    <definedName name="_xlnm.Print_Area" localSheetId="6">'Crossing Guard'!$A$1:$L$26</definedName>
    <definedName name="_xlnm.Print_Area" localSheetId="8">DUI!$A$1:$L$25</definedName>
    <definedName name="_xlnm.Print_Area" localSheetId="18">Electric!$A$1:$L$100</definedName>
    <definedName name="_xlnm.Print_Area" localSheetId="9">'Forward TIF'!$A$1:$M$46</definedName>
    <definedName name="_xlnm.Print_Area" localSheetId="15">Garbage!$A$1:$K$24</definedName>
    <definedName name="_xlnm.Print_Area" localSheetId="0">'Gen Fund'!$A$1:$L$263</definedName>
    <definedName name="_xlnm.Print_Area" localSheetId="13">'Hotel-Motel'!$A$1:$K$29</definedName>
    <definedName name="_xlnm.Print_Area" localSheetId="3">Insurance!$A$1:$L$26</definedName>
    <definedName name="_xlnm.Print_Area" localSheetId="4">MFT!$A$1:$L$30</definedName>
    <definedName name="_xlnm.Print_Area" localSheetId="19">Pool!$A$1:$N$35</definedName>
    <definedName name="_xlnm.Print_Area" localSheetId="17">Sewer!$A$1:$M$88</definedName>
    <definedName name="_xlnm.Print_Area" localSheetId="11">'TIF 2'!$A$1:$M$60</definedName>
    <definedName name="_xlnm.Print_Area" localSheetId="16">Water!$A$1:$M$90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4" i="1" l="1"/>
  <c r="L14" i="12"/>
  <c r="K14" i="12"/>
  <c r="J14" i="12"/>
  <c r="I14" i="12"/>
  <c r="H14" i="12"/>
  <c r="G14" i="12"/>
  <c r="L14" i="20"/>
  <c r="K14" i="20"/>
  <c r="J14" i="20"/>
  <c r="I14" i="20"/>
  <c r="H14" i="20"/>
  <c r="M14" i="20"/>
  <c r="M55" i="6"/>
  <c r="L55" i="6"/>
  <c r="K55" i="6"/>
  <c r="J55" i="6"/>
  <c r="H55" i="6"/>
  <c r="M78" i="2"/>
  <c r="L78" i="2"/>
  <c r="K78" i="2"/>
  <c r="J78" i="2"/>
  <c r="I78" i="2"/>
  <c r="H78" i="2"/>
  <c r="E52" i="1"/>
  <c r="F52" i="1"/>
  <c r="H52" i="1"/>
  <c r="I52" i="1"/>
  <c r="J52" i="1"/>
  <c r="K52" i="1"/>
  <c r="L52" i="1"/>
  <c r="L11" i="1"/>
  <c r="K19" i="9" l="1"/>
  <c r="L180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34" i="1"/>
  <c r="L33" i="1"/>
  <c r="L252" i="1" l="1"/>
  <c r="K252" i="1"/>
  <c r="J252" i="1"/>
  <c r="I252" i="1"/>
  <c r="H252" i="1"/>
  <c r="G252" i="1"/>
  <c r="I106" i="1"/>
  <c r="H164" i="1"/>
  <c r="H106" i="1"/>
  <c r="L75" i="4"/>
  <c r="K75" i="4"/>
  <c r="J75" i="4"/>
  <c r="I75" i="4"/>
  <c r="H75" i="4"/>
  <c r="G75" i="4"/>
  <c r="H48" i="3"/>
  <c r="H62" i="3" s="1"/>
  <c r="M62" i="3"/>
  <c r="L62" i="3"/>
  <c r="K62" i="3"/>
  <c r="J62" i="3"/>
  <c r="I62" i="3"/>
  <c r="K19" i="16"/>
  <c r="K21" i="16" s="1"/>
  <c r="J19" i="16"/>
  <c r="J21" i="16" s="1"/>
  <c r="I19" i="16"/>
  <c r="H19" i="16"/>
  <c r="G19" i="16"/>
  <c r="F19" i="16"/>
  <c r="I52" i="6"/>
  <c r="I55" i="6" s="1"/>
  <c r="H28" i="9"/>
  <c r="I17" i="13"/>
  <c r="K181" i="1"/>
  <c r="J16" i="18"/>
  <c r="J18" i="18" s="1"/>
  <c r="M33" i="17"/>
  <c r="L33" i="17"/>
  <c r="M10" i="17"/>
  <c r="K94" i="4"/>
  <c r="K88" i="4"/>
  <c r="K82" i="4"/>
  <c r="K19" i="4"/>
  <c r="K70" i="3"/>
  <c r="L70" i="3"/>
  <c r="L82" i="3"/>
  <c r="L76" i="3"/>
  <c r="L18" i="3"/>
  <c r="K64" i="2"/>
  <c r="L84" i="2"/>
  <c r="L71" i="2"/>
  <c r="L64" i="2"/>
  <c r="L16" i="2"/>
  <c r="J10" i="18"/>
  <c r="J23" i="14"/>
  <c r="J13" i="14"/>
  <c r="L17" i="6"/>
  <c r="K37" i="9"/>
  <c r="J37" i="9"/>
  <c r="J19" i="9"/>
  <c r="L42" i="20"/>
  <c r="K20" i="23"/>
  <c r="K14" i="23"/>
  <c r="K20" i="8"/>
  <c r="K13" i="8"/>
  <c r="J15" i="7"/>
  <c r="J21" i="7"/>
  <c r="K21" i="7"/>
  <c r="K15" i="7"/>
  <c r="K25" i="5"/>
  <c r="K14" i="5"/>
  <c r="K20" i="11"/>
  <c r="K13" i="11"/>
  <c r="K21" i="12"/>
  <c r="K21" i="13"/>
  <c r="K13" i="13"/>
  <c r="K23" i="13" s="1"/>
  <c r="K20" i="10"/>
  <c r="K13" i="10"/>
  <c r="K217" i="1"/>
  <c r="K155" i="1"/>
  <c r="K131" i="1"/>
  <c r="K111" i="1"/>
  <c r="K77" i="1"/>
  <c r="K67" i="1"/>
  <c r="K48" i="1"/>
  <c r="K42" i="1"/>
  <c r="K37" i="1"/>
  <c r="K29" i="1"/>
  <c r="K25" i="1"/>
  <c r="K20" i="1"/>
  <c r="L37" i="9"/>
  <c r="J181" i="1"/>
  <c r="N33" i="17"/>
  <c r="N10" i="17"/>
  <c r="L10" i="17"/>
  <c r="K33" i="17"/>
  <c r="J33" i="17"/>
  <c r="K10" i="17"/>
  <c r="J10" i="17"/>
  <c r="L20" i="23"/>
  <c r="L14" i="23"/>
  <c r="L94" i="4"/>
  <c r="L88" i="4"/>
  <c r="L82" i="4"/>
  <c r="L19" i="4"/>
  <c r="M82" i="3"/>
  <c r="M76" i="3"/>
  <c r="M70" i="3"/>
  <c r="M18" i="3"/>
  <c r="M84" i="2"/>
  <c r="M71" i="2"/>
  <c r="M64" i="2"/>
  <c r="M16" i="2"/>
  <c r="K16" i="18"/>
  <c r="K18" i="18" s="1"/>
  <c r="K10" i="18"/>
  <c r="K11" i="16"/>
  <c r="K23" i="14"/>
  <c r="K13" i="14"/>
  <c r="L19" i="9"/>
  <c r="M42" i="20"/>
  <c r="M17" i="6"/>
  <c r="L21" i="7"/>
  <c r="L15" i="7"/>
  <c r="L25" i="5"/>
  <c r="L14" i="5"/>
  <c r="L21" i="12"/>
  <c r="L20" i="8"/>
  <c r="L13" i="8"/>
  <c r="L20" i="11"/>
  <c r="L13" i="11"/>
  <c r="L21" i="13"/>
  <c r="L13" i="13"/>
  <c r="L20" i="10"/>
  <c r="L13" i="10"/>
  <c r="L217" i="1"/>
  <c r="L181" i="1"/>
  <c r="L155" i="1"/>
  <c r="L131" i="1"/>
  <c r="L111" i="1"/>
  <c r="L77" i="1"/>
  <c r="L67" i="1"/>
  <c r="L48" i="1"/>
  <c r="L42" i="1"/>
  <c r="L37" i="1"/>
  <c r="L29" i="1"/>
  <c r="L25" i="1"/>
  <c r="L20" i="1"/>
  <c r="I37" i="9"/>
  <c r="K84" i="2"/>
  <c r="J94" i="4"/>
  <c r="J88" i="4"/>
  <c r="J82" i="4"/>
  <c r="K71" i="2"/>
  <c r="J20" i="11"/>
  <c r="J217" i="1"/>
  <c r="J131" i="1"/>
  <c r="J111" i="1"/>
  <c r="J77" i="1"/>
  <c r="J67" i="1"/>
  <c r="J48" i="1"/>
  <c r="J42" i="1"/>
  <c r="J37" i="1"/>
  <c r="J29" i="1"/>
  <c r="J25" i="1"/>
  <c r="J20" i="1"/>
  <c r="J39" i="9" l="1"/>
  <c r="L57" i="6"/>
  <c r="K258" i="1"/>
  <c r="J23" i="7"/>
  <c r="L86" i="2"/>
  <c r="L88" i="2" s="1"/>
  <c r="K96" i="4"/>
  <c r="K98" i="4" s="1"/>
  <c r="J22" i="18"/>
  <c r="K39" i="9"/>
  <c r="L44" i="20"/>
  <c r="L22" i="23"/>
  <c r="K22" i="23"/>
  <c r="K22" i="8"/>
  <c r="K23" i="7"/>
  <c r="K23" i="12"/>
  <c r="K22" i="10"/>
  <c r="N35" i="17"/>
  <c r="M35" i="17"/>
  <c r="L84" i="3"/>
  <c r="L86" i="3" s="1"/>
  <c r="K25" i="16"/>
  <c r="J25" i="14"/>
  <c r="L39" i="9"/>
  <c r="K27" i="5"/>
  <c r="K22" i="11"/>
  <c r="K79" i="1"/>
  <c r="J96" i="4"/>
  <c r="K25" i="14"/>
  <c r="L23" i="7"/>
  <c r="L35" i="17"/>
  <c r="K35" i="17"/>
  <c r="L23" i="12"/>
  <c r="L96" i="4"/>
  <c r="L98" i="4" s="1"/>
  <c r="L100" i="4" s="1"/>
  <c r="M86" i="2"/>
  <c r="M88" i="2" s="1"/>
  <c r="M90" i="2" s="1"/>
  <c r="L22" i="10"/>
  <c r="K86" i="2"/>
  <c r="J35" i="17"/>
  <c r="M84" i="3"/>
  <c r="M86" i="3" s="1"/>
  <c r="M88" i="3" s="1"/>
  <c r="K22" i="18"/>
  <c r="M44" i="20"/>
  <c r="M57" i="6"/>
  <c r="L27" i="5"/>
  <c r="L22" i="8"/>
  <c r="L22" i="11"/>
  <c r="L23" i="13"/>
  <c r="L258" i="1"/>
  <c r="L79" i="1"/>
  <c r="J79" i="1"/>
  <c r="I94" i="4"/>
  <c r="I88" i="4"/>
  <c r="I82" i="4"/>
  <c r="J84" i="2"/>
  <c r="J71" i="2"/>
  <c r="J64" i="2"/>
  <c r="I70" i="15"/>
  <c r="I56" i="15"/>
  <c r="I47" i="15"/>
  <c r="I41" i="15"/>
  <c r="I35" i="15"/>
  <c r="I72" i="15" s="1"/>
  <c r="J14" i="23"/>
  <c r="I14" i="23"/>
  <c r="H72" i="15"/>
  <c r="G37" i="9"/>
  <c r="K42" i="20"/>
  <c r="J42" i="20"/>
  <c r="I42" i="20"/>
  <c r="I21" i="7"/>
  <c r="J20" i="8"/>
  <c r="I20" i="8"/>
  <c r="J13" i="8"/>
  <c r="I13" i="8"/>
  <c r="I20" i="11"/>
  <c r="J21" i="13"/>
  <c r="I21" i="13"/>
  <c r="J13" i="10"/>
  <c r="I13" i="10"/>
  <c r="J155" i="1"/>
  <c r="J258" i="1" s="1"/>
  <c r="I155" i="1"/>
  <c r="H155" i="1"/>
  <c r="G155" i="1"/>
  <c r="F155" i="1"/>
  <c r="E155" i="1"/>
  <c r="K17" i="6"/>
  <c r="I23" i="14"/>
  <c r="I13" i="14"/>
  <c r="J13" i="13"/>
  <c r="J21" i="12"/>
  <c r="J13" i="11"/>
  <c r="J22" i="11" s="1"/>
  <c r="J20" i="10"/>
  <c r="J20" i="23"/>
  <c r="J25" i="5"/>
  <c r="J14" i="5"/>
  <c r="I21" i="16"/>
  <c r="I11" i="16"/>
  <c r="I16" i="18"/>
  <c r="I18" i="18" s="1"/>
  <c r="I10" i="18"/>
  <c r="J19" i="4"/>
  <c r="K82" i="3"/>
  <c r="K76" i="3"/>
  <c r="K18" i="3"/>
  <c r="K16" i="2"/>
  <c r="I21" i="12"/>
  <c r="I20" i="10"/>
  <c r="I20" i="23"/>
  <c r="I25" i="5"/>
  <c r="H94" i="4"/>
  <c r="H88" i="4"/>
  <c r="H82" i="4"/>
  <c r="I19" i="4"/>
  <c r="H19" i="4"/>
  <c r="J82" i="3"/>
  <c r="I82" i="3"/>
  <c r="J76" i="3"/>
  <c r="I76" i="3"/>
  <c r="J70" i="3"/>
  <c r="I70" i="3"/>
  <c r="J18" i="3"/>
  <c r="I18" i="3"/>
  <c r="I84" i="2"/>
  <c r="I71" i="2"/>
  <c r="I64" i="2"/>
  <c r="J16" i="2"/>
  <c r="I16" i="2"/>
  <c r="H16" i="18"/>
  <c r="H18" i="18" s="1"/>
  <c r="G16" i="18"/>
  <c r="G18" i="18" s="1"/>
  <c r="H10" i="18"/>
  <c r="G10" i="18"/>
  <c r="G11" i="16"/>
  <c r="H11" i="16"/>
  <c r="H21" i="16"/>
  <c r="G21" i="16"/>
  <c r="H23" i="14"/>
  <c r="G23" i="14"/>
  <c r="H13" i="14"/>
  <c r="G13" i="14"/>
  <c r="H21" i="13"/>
  <c r="I13" i="13"/>
  <c r="H13" i="13"/>
  <c r="H21" i="12"/>
  <c r="H20" i="11"/>
  <c r="I13" i="11"/>
  <c r="H13" i="11"/>
  <c r="H20" i="10"/>
  <c r="H13" i="10"/>
  <c r="H41" i="15"/>
  <c r="H70" i="15"/>
  <c r="H56" i="15"/>
  <c r="H47" i="15"/>
  <c r="H35" i="15"/>
  <c r="I27" i="15"/>
  <c r="H27" i="15"/>
  <c r="H37" i="9"/>
  <c r="I19" i="9"/>
  <c r="I39" i="9" s="1"/>
  <c r="H19" i="9"/>
  <c r="H20" i="8"/>
  <c r="H13" i="8"/>
  <c r="H20" i="23"/>
  <c r="H14" i="23"/>
  <c r="J17" i="6"/>
  <c r="I17" i="6"/>
  <c r="H25" i="5"/>
  <c r="I14" i="5"/>
  <c r="H14" i="5"/>
  <c r="I217" i="1"/>
  <c r="H217" i="1"/>
  <c r="I181" i="1"/>
  <c r="H181" i="1"/>
  <c r="I131" i="1"/>
  <c r="H131" i="1"/>
  <c r="I111" i="1"/>
  <c r="H111" i="1"/>
  <c r="I77" i="1"/>
  <c r="H77" i="1"/>
  <c r="I67" i="1"/>
  <c r="H67" i="1"/>
  <c r="I48" i="1"/>
  <c r="H48" i="1"/>
  <c r="I42" i="1"/>
  <c r="H42" i="1"/>
  <c r="I37" i="1"/>
  <c r="H37" i="1"/>
  <c r="I29" i="1"/>
  <c r="H29" i="1"/>
  <c r="I25" i="1"/>
  <c r="H25" i="1"/>
  <c r="I20" i="1"/>
  <c r="H20" i="1"/>
  <c r="G70" i="15"/>
  <c r="E70" i="15"/>
  <c r="F70" i="15"/>
  <c r="H21" i="7"/>
  <c r="I15" i="7"/>
  <c r="H15" i="7"/>
  <c r="G217" i="1"/>
  <c r="F217" i="1"/>
  <c r="E217" i="1"/>
  <c r="H64" i="2"/>
  <c r="I76" i="15" l="1"/>
  <c r="I78" i="15" s="1"/>
  <c r="I22" i="23"/>
  <c r="K260" i="1"/>
  <c r="K262" i="1" s="1"/>
  <c r="J98" i="4"/>
  <c r="I96" i="4"/>
  <c r="I98" i="4" s="1"/>
  <c r="I22" i="18"/>
  <c r="K88" i="2"/>
  <c r="J22" i="23"/>
  <c r="I25" i="16"/>
  <c r="J22" i="8"/>
  <c r="J260" i="1"/>
  <c r="J86" i="2"/>
  <c r="J88" i="2" s="1"/>
  <c r="L260" i="1"/>
  <c r="H25" i="16"/>
  <c r="I23" i="7"/>
  <c r="I22" i="8"/>
  <c r="I22" i="11"/>
  <c r="I23" i="13"/>
  <c r="I22" i="10"/>
  <c r="K44" i="20"/>
  <c r="J23" i="13"/>
  <c r="I258" i="1"/>
  <c r="H22" i="23"/>
  <c r="H39" i="9"/>
  <c r="I57" i="6"/>
  <c r="I27" i="5"/>
  <c r="H22" i="8"/>
  <c r="H22" i="11"/>
  <c r="J22" i="10"/>
  <c r="H22" i="10"/>
  <c r="J23" i="12"/>
  <c r="K57" i="6"/>
  <c r="I25" i="14"/>
  <c r="G25" i="14"/>
  <c r="H23" i="13"/>
  <c r="I23" i="12"/>
  <c r="I25" i="12" s="1"/>
  <c r="J7" i="12" s="1"/>
  <c r="H23" i="12"/>
  <c r="J27" i="5"/>
  <c r="H27" i="5"/>
  <c r="H22" i="18"/>
  <c r="G22" i="18"/>
  <c r="H96" i="4"/>
  <c r="H98" i="4" s="1"/>
  <c r="K84" i="3"/>
  <c r="K86" i="3" s="1"/>
  <c r="I84" i="3"/>
  <c r="I86" i="3" s="1"/>
  <c r="J44" i="20"/>
  <c r="G25" i="16"/>
  <c r="I86" i="2"/>
  <c r="I88" i="2" s="1"/>
  <c r="H76" i="15"/>
  <c r="H25" i="14"/>
  <c r="J84" i="3"/>
  <c r="J86" i="3" s="1"/>
  <c r="I44" i="20"/>
  <c r="H258" i="1"/>
  <c r="J57" i="6"/>
  <c r="H23" i="7"/>
  <c r="H79" i="1"/>
  <c r="I79" i="1"/>
  <c r="G35" i="15"/>
  <c r="F56" i="15"/>
  <c r="L262" i="1" l="1"/>
  <c r="J25" i="12"/>
  <c r="K7" i="12" s="1"/>
  <c r="I260" i="1"/>
  <c r="H260" i="1"/>
  <c r="G25" i="5"/>
  <c r="K25" i="12" l="1"/>
  <c r="L7" i="12" s="1"/>
  <c r="L25" i="12" s="1"/>
  <c r="I33" i="17" l="1"/>
  <c r="G56" i="15" l="1"/>
  <c r="I10" i="17" l="1"/>
  <c r="G94" i="4"/>
  <c r="G88" i="4"/>
  <c r="G82" i="4"/>
  <c r="G19" i="4"/>
  <c r="H82" i="3"/>
  <c r="H76" i="3"/>
  <c r="H70" i="3"/>
  <c r="H18" i="3"/>
  <c r="H84" i="2"/>
  <c r="H71" i="2"/>
  <c r="H16" i="2"/>
  <c r="F16" i="18"/>
  <c r="F18" i="18" s="1"/>
  <c r="F10" i="18"/>
  <c r="F21" i="16"/>
  <c r="F11" i="16"/>
  <c r="F23" i="14"/>
  <c r="F13" i="14"/>
  <c r="H17" i="6"/>
  <c r="G19" i="9"/>
  <c r="F42" i="20"/>
  <c r="F14" i="20"/>
  <c r="H42" i="20"/>
  <c r="G20" i="23"/>
  <c r="F20" i="23"/>
  <c r="E20" i="23"/>
  <c r="G14" i="23"/>
  <c r="F14" i="23"/>
  <c r="E14" i="23"/>
  <c r="G20" i="8"/>
  <c r="G13" i="8"/>
  <c r="G21" i="7"/>
  <c r="G15" i="7"/>
  <c r="E35" i="15"/>
  <c r="G27" i="15"/>
  <c r="F27" i="15"/>
  <c r="E27" i="15"/>
  <c r="G47" i="15"/>
  <c r="G72" i="15" s="1"/>
  <c r="G20" i="11"/>
  <c r="G13" i="11"/>
  <c r="G14" i="5"/>
  <c r="G27" i="5" s="1"/>
  <c r="G21" i="13"/>
  <c r="G13" i="13"/>
  <c r="G21" i="12"/>
  <c r="G20" i="10"/>
  <c r="G13" i="10"/>
  <c r="G77" i="1"/>
  <c r="E77" i="1"/>
  <c r="F77" i="1"/>
  <c r="E22" i="23" l="1"/>
  <c r="E24" i="23" s="1"/>
  <c r="G96" i="4"/>
  <c r="G98" i="4" s="1"/>
  <c r="F44" i="20"/>
  <c r="F46" i="20" s="1"/>
  <c r="G7" i="20" s="1"/>
  <c r="H86" i="2"/>
  <c r="H88" i="2" s="1"/>
  <c r="G76" i="15"/>
  <c r="G39" i="9"/>
  <c r="G22" i="23"/>
  <c r="F22" i="18"/>
  <c r="F24" i="18" s="1"/>
  <c r="G20" i="18" s="1"/>
  <c r="G24" i="18" s="1"/>
  <c r="H20" i="18" s="1"/>
  <c r="H24" i="18" s="1"/>
  <c r="I20" i="18" s="1"/>
  <c r="I24" i="18" s="1"/>
  <c r="H84" i="3"/>
  <c r="H86" i="3" s="1"/>
  <c r="G23" i="12"/>
  <c r="G23" i="7"/>
  <c r="I35" i="17"/>
  <c r="F25" i="16"/>
  <c r="F27" i="16" s="1"/>
  <c r="G23" i="16" s="1"/>
  <c r="G27" i="16" s="1"/>
  <c r="H23" i="16" s="1"/>
  <c r="H27" i="16" s="1"/>
  <c r="I23" i="16" s="1"/>
  <c r="I27" i="16" s="1"/>
  <c r="J11" i="16" s="1"/>
  <c r="J25" i="16" s="1"/>
  <c r="G22" i="10"/>
  <c r="G23" i="13"/>
  <c r="G22" i="11"/>
  <c r="F25" i="14"/>
  <c r="F27" i="14" s="1"/>
  <c r="G7" i="14" s="1"/>
  <c r="G27" i="14" s="1"/>
  <c r="H7" i="14" s="1"/>
  <c r="H27" i="14" s="1"/>
  <c r="I7" i="14" s="1"/>
  <c r="I27" i="14" s="1"/>
  <c r="H57" i="6"/>
  <c r="H44" i="20"/>
  <c r="F22" i="23"/>
  <c r="F24" i="23" s="1"/>
  <c r="G22" i="8"/>
  <c r="F48" i="1"/>
  <c r="E20" i="1"/>
  <c r="E48" i="1"/>
  <c r="J20" i="18" l="1"/>
  <c r="J24" i="18" s="1"/>
  <c r="K20" i="18" s="1"/>
  <c r="K24" i="18" s="1"/>
  <c r="J23" i="16"/>
  <c r="J27" i="16" s="1"/>
  <c r="K23" i="16" s="1"/>
  <c r="K27" i="16" s="1"/>
  <c r="J7" i="14"/>
  <c r="J27" i="14" s="1"/>
  <c r="K7" i="14" s="1"/>
  <c r="K27" i="14" s="1"/>
  <c r="G24" i="23"/>
  <c r="H7" i="23" s="1"/>
  <c r="H24" i="23" s="1"/>
  <c r="I7" i="23" s="1"/>
  <c r="I24" i="23" s="1"/>
  <c r="J7" i="23" s="1"/>
  <c r="J24" i="23" s="1"/>
  <c r="G131" i="1"/>
  <c r="G181" i="1"/>
  <c r="G111" i="1"/>
  <c r="G67" i="1"/>
  <c r="G48" i="1"/>
  <c r="G42" i="1"/>
  <c r="G37" i="1"/>
  <c r="G29" i="1"/>
  <c r="G25" i="1"/>
  <c r="G20" i="1"/>
  <c r="K7" i="23" l="1"/>
  <c r="K24" i="23" s="1"/>
  <c r="L7" i="23" s="1"/>
  <c r="L24" i="23" s="1"/>
  <c r="G258" i="1"/>
  <c r="G79" i="1"/>
  <c r="G55" i="6"/>
  <c r="F55" i="6"/>
  <c r="G260" i="1" l="1"/>
  <c r="G42" i="20" l="1"/>
  <c r="E42" i="20"/>
  <c r="G14" i="20"/>
  <c r="E14" i="20"/>
  <c r="E44" i="20" l="1"/>
  <c r="E46" i="20" s="1"/>
  <c r="G44" i="20"/>
  <c r="G46" i="20" s="1"/>
  <c r="H46" i="20" s="1"/>
  <c r="I7" i="20" s="1"/>
  <c r="I46" i="20" s="1"/>
  <c r="J7" i="20" s="1"/>
  <c r="J46" i="20" s="1"/>
  <c r="K7" i="20" s="1"/>
  <c r="K46" i="20" s="1"/>
  <c r="F47" i="15"/>
  <c r="F72" i="15" s="1"/>
  <c r="L7" i="20" l="1"/>
  <c r="L46" i="20" s="1"/>
  <c r="M7" i="20" s="1"/>
  <c r="M46" i="20" s="1"/>
  <c r="F76" i="15"/>
  <c r="F78" i="15" s="1"/>
  <c r="G7" i="15" s="1"/>
  <c r="G74" i="15" l="1"/>
  <c r="G78" i="15" s="1"/>
  <c r="H7" i="15" l="1"/>
  <c r="H74" i="15"/>
  <c r="H78" i="15" s="1"/>
  <c r="I7" i="15" s="1"/>
  <c r="E23" i="14"/>
  <c r="F78" i="2" l="1"/>
  <c r="F84" i="2"/>
  <c r="F71" i="2"/>
  <c r="F20" i="1" l="1"/>
  <c r="E11" i="16" l="1"/>
  <c r="E16" i="18" l="1"/>
  <c r="E18" i="18" s="1"/>
  <c r="E10" i="18"/>
  <c r="E22" i="18" l="1"/>
  <c r="E24" i="18" s="1"/>
  <c r="E62" i="3" l="1"/>
  <c r="F62" i="3"/>
  <c r="G62" i="3"/>
  <c r="E111" i="1"/>
  <c r="F111" i="1"/>
  <c r="G84" i="2" l="1"/>
  <c r="G33" i="17" l="1"/>
  <c r="H33" i="17"/>
  <c r="E47" i="15" l="1"/>
  <c r="E72" i="15" s="1"/>
  <c r="F25" i="1"/>
  <c r="G71" i="2" l="1"/>
  <c r="G78" i="2"/>
  <c r="G64" i="2"/>
  <c r="F33" i="17" l="1"/>
  <c r="E33" i="17"/>
  <c r="H10" i="17"/>
  <c r="H35" i="17" s="1"/>
  <c r="G10" i="17"/>
  <c r="F10" i="17"/>
  <c r="E10" i="17"/>
  <c r="E13" i="14"/>
  <c r="E19" i="16"/>
  <c r="E21" i="16" s="1"/>
  <c r="E25" i="16" s="1"/>
  <c r="E27" i="16" s="1"/>
  <c r="E76" i="15"/>
  <c r="E78" i="15" s="1"/>
  <c r="F7" i="15" s="1"/>
  <c r="F21" i="13"/>
  <c r="E21" i="13"/>
  <c r="F13" i="13"/>
  <c r="E13" i="13"/>
  <c r="F21" i="12"/>
  <c r="E21" i="12"/>
  <c r="F14" i="12"/>
  <c r="E14" i="12"/>
  <c r="F35" i="17" l="1"/>
  <c r="E25" i="14"/>
  <c r="E27" i="14" s="1"/>
  <c r="E35" i="17"/>
  <c r="G35" i="17"/>
  <c r="E23" i="13"/>
  <c r="E25" i="13" s="1"/>
  <c r="F23" i="13"/>
  <c r="F25" i="13" s="1"/>
  <c r="F23" i="12"/>
  <c r="F25" i="12" s="1"/>
  <c r="E23" i="12"/>
  <c r="E25" i="12" s="1"/>
  <c r="F20" i="11"/>
  <c r="E20" i="11"/>
  <c r="F13" i="11"/>
  <c r="E13" i="11"/>
  <c r="F20" i="10"/>
  <c r="E20" i="10"/>
  <c r="F13" i="10"/>
  <c r="E13" i="10"/>
  <c r="F37" i="9"/>
  <c r="F19" i="9"/>
  <c r="E37" i="9"/>
  <c r="E19" i="9"/>
  <c r="F20" i="8"/>
  <c r="E20" i="8"/>
  <c r="F13" i="8"/>
  <c r="E13" i="8"/>
  <c r="F21" i="7"/>
  <c r="E21" i="7"/>
  <c r="F15" i="7"/>
  <c r="E15" i="7"/>
  <c r="E55" i="6"/>
  <c r="G17" i="6"/>
  <c r="F17" i="6"/>
  <c r="E17" i="6"/>
  <c r="E25" i="5"/>
  <c r="F14" i="5"/>
  <c r="E14" i="5"/>
  <c r="F94" i="4"/>
  <c r="F75" i="4"/>
  <c r="E94" i="4"/>
  <c r="E75" i="4"/>
  <c r="F88" i="4"/>
  <c r="E88" i="4"/>
  <c r="F82" i="4"/>
  <c r="E82" i="4"/>
  <c r="D75" i="4"/>
  <c r="D94" i="4"/>
  <c r="D88" i="4"/>
  <c r="D82" i="4"/>
  <c r="G25" i="13" l="1"/>
  <c r="H7" i="13" s="1"/>
  <c r="H25" i="13" s="1"/>
  <c r="I7" i="13" s="1"/>
  <c r="I25" i="13" s="1"/>
  <c r="J7" i="13" s="1"/>
  <c r="J25" i="13" s="1"/>
  <c r="G25" i="12"/>
  <c r="H7" i="12" s="1"/>
  <c r="H25" i="12" s="1"/>
  <c r="E27" i="5"/>
  <c r="E29" i="5" s="1"/>
  <c r="E39" i="9"/>
  <c r="E41" i="9" s="1"/>
  <c r="F27" i="5"/>
  <c r="F29" i="5" s="1"/>
  <c r="E22" i="10"/>
  <c r="E24" i="10" s="1"/>
  <c r="D96" i="4"/>
  <c r="F22" i="11"/>
  <c r="F24" i="11" s="1"/>
  <c r="E22" i="11"/>
  <c r="E24" i="11" s="1"/>
  <c r="F22" i="10"/>
  <c r="F24" i="10" s="1"/>
  <c r="F39" i="9"/>
  <c r="F41" i="9" s="1"/>
  <c r="E22" i="8"/>
  <c r="E24" i="8" s="1"/>
  <c r="F22" i="8"/>
  <c r="F24" i="8" s="1"/>
  <c r="F23" i="7"/>
  <c r="F25" i="7" s="1"/>
  <c r="E23" i="7"/>
  <c r="E25" i="7" s="1"/>
  <c r="F57" i="6"/>
  <c r="F59" i="6" s="1"/>
  <c r="G7" i="6" s="1"/>
  <c r="E57" i="6"/>
  <c r="E59" i="6" s="1"/>
  <c r="G57" i="6"/>
  <c r="F96" i="4"/>
  <c r="E96" i="4"/>
  <c r="F19" i="4"/>
  <c r="E19" i="4"/>
  <c r="D19" i="4"/>
  <c r="G76" i="3"/>
  <c r="F76" i="3"/>
  <c r="G70" i="3"/>
  <c r="F70" i="3"/>
  <c r="G82" i="3"/>
  <c r="F82" i="3"/>
  <c r="E82" i="3"/>
  <c r="E76" i="3"/>
  <c r="E70" i="3"/>
  <c r="K7" i="13" l="1"/>
  <c r="K25" i="13" s="1"/>
  <c r="L7" i="13" s="1"/>
  <c r="L25" i="13" s="1"/>
  <c r="G24" i="8"/>
  <c r="H7" i="8" s="1"/>
  <c r="H24" i="8" s="1"/>
  <c r="I7" i="8" s="1"/>
  <c r="I24" i="8" s="1"/>
  <c r="J7" i="8" s="1"/>
  <c r="J24" i="8" s="1"/>
  <c r="G25" i="7"/>
  <c r="G41" i="9"/>
  <c r="H7" i="9" s="1"/>
  <c r="H41" i="9" s="1"/>
  <c r="I7" i="9" s="1"/>
  <c r="I41" i="9" s="1"/>
  <c r="J7" i="9" s="1"/>
  <c r="J41" i="9" s="1"/>
  <c r="G24" i="11"/>
  <c r="H7" i="11" s="1"/>
  <c r="H24" i="11" s="1"/>
  <c r="I7" i="11" s="1"/>
  <c r="I24" i="11" s="1"/>
  <c r="J7" i="11" s="1"/>
  <c r="J24" i="11" s="1"/>
  <c r="G24" i="10"/>
  <c r="H7" i="10" s="1"/>
  <c r="H24" i="10" s="1"/>
  <c r="I7" i="10" s="1"/>
  <c r="I24" i="10" s="1"/>
  <c r="J7" i="10" s="1"/>
  <c r="J24" i="10" s="1"/>
  <c r="G29" i="5"/>
  <c r="H7" i="5" s="1"/>
  <c r="H29" i="5" s="1"/>
  <c r="I7" i="5" s="1"/>
  <c r="I29" i="5" s="1"/>
  <c r="J7" i="5" s="1"/>
  <c r="J29" i="5" s="1"/>
  <c r="G59" i="6"/>
  <c r="H59" i="6" s="1"/>
  <c r="I7" i="6" s="1"/>
  <c r="I59" i="6" s="1"/>
  <c r="J7" i="6" s="1"/>
  <c r="J59" i="6" s="1"/>
  <c r="K7" i="6" s="1"/>
  <c r="K59" i="6" s="1"/>
  <c r="D98" i="4"/>
  <c r="E98" i="4"/>
  <c r="F98" i="4"/>
  <c r="F100" i="4" s="1"/>
  <c r="K7" i="8" l="1"/>
  <c r="K24" i="8" s="1"/>
  <c r="L7" i="8" s="1"/>
  <c r="L24" i="8" s="1"/>
  <c r="L7" i="6"/>
  <c r="L59" i="6" s="1"/>
  <c r="M7" i="6" s="1"/>
  <c r="M59" i="6" s="1"/>
  <c r="K7" i="9"/>
  <c r="K41" i="9" s="1"/>
  <c r="L7" i="9" s="1"/>
  <c r="L41" i="9" s="1"/>
  <c r="K7" i="11"/>
  <c r="K24" i="11" s="1"/>
  <c r="L7" i="11" s="1"/>
  <c r="L24" i="11" s="1"/>
  <c r="K7" i="5"/>
  <c r="K29" i="5" s="1"/>
  <c r="L7" i="5" s="1"/>
  <c r="L29" i="5" s="1"/>
  <c r="K7" i="10"/>
  <c r="K24" i="10" s="1"/>
  <c r="L7" i="10" s="1"/>
  <c r="L24" i="10" s="1"/>
  <c r="H7" i="7"/>
  <c r="H25" i="7" s="1"/>
  <c r="I25" i="7" s="1"/>
  <c r="J25" i="7" s="1"/>
  <c r="G18" i="3"/>
  <c r="F18" i="3"/>
  <c r="E18" i="3"/>
  <c r="F64" i="2"/>
  <c r="F86" i="2" s="1"/>
  <c r="E64" i="2"/>
  <c r="E86" i="2" s="1"/>
  <c r="G86" i="2"/>
  <c r="K7" i="7" l="1"/>
  <c r="K25" i="7" s="1"/>
  <c r="L7" i="7" s="1"/>
  <c r="L25" i="7" s="1"/>
  <c r="G16" i="2"/>
  <c r="G88" i="2" s="1"/>
  <c r="G90" i="2" s="1"/>
  <c r="F16" i="2"/>
  <c r="F88" i="2" s="1"/>
  <c r="E16" i="2"/>
  <c r="E88" i="2" s="1"/>
  <c r="F252" i="1" l="1"/>
  <c r="E252" i="1"/>
  <c r="F181" i="1" l="1"/>
  <c r="E181" i="1"/>
  <c r="F131" i="1" l="1"/>
  <c r="E131" i="1"/>
  <c r="F42" i="1" l="1"/>
  <c r="E42" i="1"/>
  <c r="F67" i="1"/>
  <c r="E67" i="1"/>
  <c r="F37" i="1"/>
  <c r="E37" i="1"/>
  <c r="F29" i="1"/>
  <c r="E29" i="1"/>
  <c r="F258" i="1"/>
  <c r="E258" i="1"/>
  <c r="E25" i="1" l="1"/>
  <c r="F79" i="1" l="1"/>
  <c r="F260" i="1" s="1"/>
  <c r="F262" i="1" s="1"/>
  <c r="E79" i="1"/>
  <c r="E260" i="1" s="1"/>
  <c r="E262" i="1" s="1"/>
  <c r="G84" i="3" l="1"/>
  <c r="G86" i="3" s="1"/>
  <c r="G88" i="3" s="1"/>
  <c r="F84" i="3" l="1"/>
  <c r="E84" i="3" l="1"/>
  <c r="E86" i="3" s="1"/>
</calcChain>
</file>

<file path=xl/sharedStrings.xml><?xml version="1.0" encoding="utf-8"?>
<sst xmlns="http://schemas.openxmlformats.org/spreadsheetml/2006/main" count="1818" uniqueCount="375">
  <si>
    <t>City of Farmer City</t>
  </si>
  <si>
    <t xml:space="preserve"> </t>
  </si>
  <si>
    <t>17/18</t>
  </si>
  <si>
    <t>Actual</t>
  </si>
  <si>
    <t>Budget</t>
  </si>
  <si>
    <t>Projected</t>
  </si>
  <si>
    <t>18/19</t>
  </si>
  <si>
    <t>Beginning Fund Balance</t>
  </si>
  <si>
    <t>Revenues</t>
  </si>
  <si>
    <t>Taxes</t>
  </si>
  <si>
    <t>Total Taxes</t>
  </si>
  <si>
    <t>Investments</t>
  </si>
  <si>
    <t>Interest on Investments</t>
  </si>
  <si>
    <t>Total Investment Income</t>
  </si>
  <si>
    <t>Expenditures</t>
  </si>
  <si>
    <t>Ending Fund Balance</t>
  </si>
  <si>
    <t>Salaries - PT</t>
  </si>
  <si>
    <t>Legal</t>
  </si>
  <si>
    <t>Other Pro Svcs</t>
  </si>
  <si>
    <t>Charges for Services</t>
  </si>
  <si>
    <t>Miscellaneous</t>
  </si>
  <si>
    <t>Total Charges for Services</t>
  </si>
  <si>
    <t>Total Miscellaneous</t>
  </si>
  <si>
    <t>Salaries - FT</t>
  </si>
  <si>
    <t>Health Insurance</t>
  </si>
  <si>
    <t>Engineering</t>
  </si>
  <si>
    <t>Travel &amp; training</t>
  </si>
  <si>
    <t>Dues &amp; memberships</t>
  </si>
  <si>
    <t>Office supplies</t>
  </si>
  <si>
    <t>Postage</t>
  </si>
  <si>
    <t>IT</t>
  </si>
  <si>
    <t>Utilities</t>
  </si>
  <si>
    <t>Phone</t>
  </si>
  <si>
    <t>Equipment</t>
  </si>
  <si>
    <t>TOTAL EXPENDITURES</t>
  </si>
  <si>
    <t>Property Tax</t>
  </si>
  <si>
    <t>Reimbursements</t>
  </si>
  <si>
    <t>Community Relations</t>
  </si>
  <si>
    <t>General Fund</t>
  </si>
  <si>
    <t>Sales Tax</t>
  </si>
  <si>
    <t>Use Tax</t>
  </si>
  <si>
    <t>Income tax</t>
  </si>
  <si>
    <t>Replacement tax</t>
  </si>
  <si>
    <t>Gaming tax</t>
  </si>
  <si>
    <t>Licenses and Permits</t>
  </si>
  <si>
    <t>Liquor licenses</t>
  </si>
  <si>
    <t>Total Licenses and Permits</t>
  </si>
  <si>
    <t>Franchises</t>
  </si>
  <si>
    <t>Total Franchises</t>
  </si>
  <si>
    <t>Franchise Fees</t>
  </si>
  <si>
    <t>Police Service Charges</t>
  </si>
  <si>
    <t>Other Service Charges</t>
  </si>
  <si>
    <t>Rent</t>
  </si>
  <si>
    <t>Rental Income</t>
  </si>
  <si>
    <t>Farm Rent</t>
  </si>
  <si>
    <t>Fines and Forfeits</t>
  </si>
  <si>
    <t>Court Fines</t>
  </si>
  <si>
    <t>Total Fines and Forfeits</t>
  </si>
  <si>
    <t>Total Rent</t>
  </si>
  <si>
    <t>Ordinance violations</t>
  </si>
  <si>
    <t>SRO Reimbursement</t>
  </si>
  <si>
    <t>Grants</t>
  </si>
  <si>
    <t>Sale of property</t>
  </si>
  <si>
    <t>Donations</t>
  </si>
  <si>
    <t>Loan proceeds</t>
  </si>
  <si>
    <t>Transfers In</t>
  </si>
  <si>
    <t>Transfer from Utilities</t>
  </si>
  <si>
    <t>TOTAL REVENUES</t>
  </si>
  <si>
    <t>Total Transfers In</t>
  </si>
  <si>
    <t>Administration</t>
  </si>
  <si>
    <t>Building/equip maint</t>
  </si>
  <si>
    <t>Real Estate taxes</t>
  </si>
  <si>
    <t>Total Administration</t>
  </si>
  <si>
    <t>Publishing/Advertising</t>
  </si>
  <si>
    <t>Fuel/oil</t>
  </si>
  <si>
    <t>Vacation</t>
  </si>
  <si>
    <t>Telecomm tax</t>
  </si>
  <si>
    <t>Pool Admissions</t>
  </si>
  <si>
    <t>Pool Concessions</t>
  </si>
  <si>
    <t>Mayor/City Council</t>
  </si>
  <si>
    <t>Mayor - Stipend</t>
  </si>
  <si>
    <t>Council - Stipends</t>
  </si>
  <si>
    <t>Dues/Publications</t>
  </si>
  <si>
    <t>Travel &amp; Training</t>
  </si>
  <si>
    <t>Office Supplies</t>
  </si>
  <si>
    <t>Telephone</t>
  </si>
  <si>
    <t>Public Relations</t>
  </si>
  <si>
    <t>Total Mayor/Council</t>
  </si>
  <si>
    <t>Parks</t>
  </si>
  <si>
    <t>Public Bldg Repair/Maint</t>
  </si>
  <si>
    <t>Equipment Maint</t>
  </si>
  <si>
    <t>Capital equipment</t>
  </si>
  <si>
    <t>Pool</t>
  </si>
  <si>
    <t>Salaries - Seasonal</t>
  </si>
  <si>
    <t>Chemicals</t>
  </si>
  <si>
    <t>Resale</t>
  </si>
  <si>
    <t>Total Parks</t>
  </si>
  <si>
    <t>Total Pool</t>
  </si>
  <si>
    <t>Dues/publications</t>
  </si>
  <si>
    <t>Training</t>
  </si>
  <si>
    <t>Police</t>
  </si>
  <si>
    <t>Overtime</t>
  </si>
  <si>
    <t xml:space="preserve">Supplemental Insurance </t>
  </si>
  <si>
    <t>Uniforms</t>
  </si>
  <si>
    <t>Vehicle parts</t>
  </si>
  <si>
    <t>Vehicle repair</t>
  </si>
  <si>
    <t>Fuel</t>
  </si>
  <si>
    <t>Dispatch</t>
  </si>
  <si>
    <t>Telephones</t>
  </si>
  <si>
    <t>Printing</t>
  </si>
  <si>
    <t>Building/Prop Maint</t>
  </si>
  <si>
    <t>DUI</t>
  </si>
  <si>
    <t>Principal</t>
  </si>
  <si>
    <t>Interest</t>
  </si>
  <si>
    <t>Streets/alleys Repair &amp; Maint</t>
  </si>
  <si>
    <t>Sidewalks Repair &amp; Maint</t>
  </si>
  <si>
    <t>Stormdrain Repair &amp; Maint</t>
  </si>
  <si>
    <t>Traffic signs &amp; signals</t>
  </si>
  <si>
    <t>Public building repair &amp; Maint</t>
  </si>
  <si>
    <t>Vehicle repair &amp; Maint</t>
  </si>
  <si>
    <t>Misc</t>
  </si>
  <si>
    <t>Vehicle equip fund</t>
  </si>
  <si>
    <t>Total Police</t>
  </si>
  <si>
    <t>Total Streets &amp; Alleys</t>
  </si>
  <si>
    <t>Water Fund</t>
  </si>
  <si>
    <t>Treasurer</t>
  </si>
  <si>
    <t>510</t>
  </si>
  <si>
    <t>Municipal Utilities Tax</t>
  </si>
  <si>
    <t>Connection Fees</t>
  </si>
  <si>
    <t>Penalties</t>
  </si>
  <si>
    <t>User Charges</t>
  </si>
  <si>
    <t>Reimburse</t>
  </si>
  <si>
    <t>Federal grants</t>
  </si>
  <si>
    <t>Total Revenues</t>
  </si>
  <si>
    <t>500</t>
  </si>
  <si>
    <t>Salaries</t>
  </si>
  <si>
    <t>Salaries - Overtime</t>
  </si>
  <si>
    <t>FICA</t>
  </si>
  <si>
    <t>Medicare</t>
  </si>
  <si>
    <t>IMRF</t>
  </si>
  <si>
    <t>Insurance/bonding</t>
  </si>
  <si>
    <t>Operating supplies</t>
  </si>
  <si>
    <t>Meter repair/replace</t>
  </si>
  <si>
    <t>Hydrant repair/replace</t>
  </si>
  <si>
    <t>Treatment Plant repair/maint</t>
  </si>
  <si>
    <t>Watermain repair/replace</t>
  </si>
  <si>
    <t>Vehicle repair/maint</t>
  </si>
  <si>
    <t>Interoffice charges</t>
  </si>
  <si>
    <t>Total Water</t>
  </si>
  <si>
    <t>Lab services</t>
  </si>
  <si>
    <t>Pension expense</t>
  </si>
  <si>
    <t>Transfer to Water Cap</t>
  </si>
  <si>
    <t>CAPITAL</t>
  </si>
  <si>
    <t>Annual watermain replacement</t>
  </si>
  <si>
    <t>Capital improvements</t>
  </si>
  <si>
    <t>Water Treatment Plant</t>
  </si>
  <si>
    <t>Water System improvements</t>
  </si>
  <si>
    <t>Grand Total Expenditures</t>
  </si>
  <si>
    <t>Revenues over/(under) Exp</t>
  </si>
  <si>
    <t>Total Watermain replace.</t>
  </si>
  <si>
    <t>Total Treatment Plant</t>
  </si>
  <si>
    <t>Total System improvements</t>
  </si>
  <si>
    <t>519</t>
  </si>
  <si>
    <t>999</t>
  </si>
  <si>
    <t>Transfer to Depreciation</t>
  </si>
  <si>
    <t>Sewer Fund</t>
  </si>
  <si>
    <t>520</t>
  </si>
  <si>
    <t>Health insurance</t>
  </si>
  <si>
    <t>Supplies</t>
  </si>
  <si>
    <t>Treatment plant repair/maint</t>
  </si>
  <si>
    <t>Sewer main repair/replace</t>
  </si>
  <si>
    <t>Annual sewer main replacement/lining</t>
  </si>
  <si>
    <t>Wastewater Treatment Plant</t>
  </si>
  <si>
    <t>Wastewater System improvements</t>
  </si>
  <si>
    <t>Total Sewer</t>
  </si>
  <si>
    <t>Total Sewer main replace/lining</t>
  </si>
  <si>
    <t>Total System</t>
  </si>
  <si>
    <t>Depreciation</t>
  </si>
  <si>
    <t>Pension</t>
  </si>
  <si>
    <t>Electric Fund</t>
  </si>
  <si>
    <t>530</t>
  </si>
  <si>
    <t>Electricity (Gen)</t>
  </si>
  <si>
    <t>Fuel (Gen)</t>
  </si>
  <si>
    <t>Municipal utility tax</t>
  </si>
  <si>
    <t>State utility tax</t>
  </si>
  <si>
    <t>Equip maint</t>
  </si>
  <si>
    <t>Capital improvement</t>
  </si>
  <si>
    <t>Total Powerline/pole</t>
  </si>
  <si>
    <t>Plant improvements</t>
  </si>
  <si>
    <t>System improvements</t>
  </si>
  <si>
    <t>Total Electric</t>
  </si>
  <si>
    <t>Motor Fuel Tax Fund</t>
  </si>
  <si>
    <t>Motor Fuel Taxes</t>
  </si>
  <si>
    <t xml:space="preserve">Interest </t>
  </si>
  <si>
    <t>Salt</t>
  </si>
  <si>
    <t>Streets and Alley repair</t>
  </si>
  <si>
    <t>Road Construction</t>
  </si>
  <si>
    <t>Total Expenditures</t>
  </si>
  <si>
    <t>Revenue over/under Exp</t>
  </si>
  <si>
    <t>TIF 2</t>
  </si>
  <si>
    <t>Property Tax Increment</t>
  </si>
  <si>
    <t>Owners expense</t>
  </si>
  <si>
    <t>Developers expense</t>
  </si>
  <si>
    <t>Dues and publications</t>
  </si>
  <si>
    <t>Office expenses</t>
  </si>
  <si>
    <t>Professional Services</t>
  </si>
  <si>
    <t>Audit/accounting</t>
  </si>
  <si>
    <t>Debt service</t>
  </si>
  <si>
    <t>TIF grants</t>
  </si>
  <si>
    <t>Library</t>
  </si>
  <si>
    <t>Fees/Fines</t>
  </si>
  <si>
    <t>Service Charges</t>
  </si>
  <si>
    <t>Building/prop maint</t>
  </si>
  <si>
    <t>Legal notices</t>
  </si>
  <si>
    <t>Travel</t>
  </si>
  <si>
    <t>Equipment maint</t>
  </si>
  <si>
    <t xml:space="preserve">Equipment  </t>
  </si>
  <si>
    <t>System</t>
  </si>
  <si>
    <t>Books</t>
  </si>
  <si>
    <t>Audit</t>
  </si>
  <si>
    <t>Contribution</t>
  </si>
  <si>
    <t>ESDA</t>
  </si>
  <si>
    <t>INSURANCE</t>
  </si>
  <si>
    <t>Unemployment Insurance</t>
  </si>
  <si>
    <t>Comprehensive</t>
  </si>
  <si>
    <t>Capital Projects</t>
  </si>
  <si>
    <t>Transfers</t>
  </si>
  <si>
    <t>Annual Road Program</t>
  </si>
  <si>
    <t>Sidewalk/ROW Improvements</t>
  </si>
  <si>
    <t>City Facility improvements</t>
  </si>
  <si>
    <t>Depot Road construction</t>
  </si>
  <si>
    <t>Transfer from Electric</t>
  </si>
  <si>
    <t>Transfer from MFT</t>
  </si>
  <si>
    <t>Business District Tax</t>
  </si>
  <si>
    <t>Utility tax</t>
  </si>
  <si>
    <t>Total Road Program</t>
  </si>
  <si>
    <t>Total Sidewalks/ROW</t>
  </si>
  <si>
    <t>Total City Facilities</t>
  </si>
  <si>
    <t>Total Depot Rd</t>
  </si>
  <si>
    <t>100</t>
  </si>
  <si>
    <t>TOTAL</t>
  </si>
  <si>
    <t>EXPENDITURES</t>
  </si>
  <si>
    <t>GRAND TOTAL EXPENDITURES</t>
  </si>
  <si>
    <t>Revenues over Expenditures</t>
  </si>
  <si>
    <t>Fund Balance</t>
  </si>
  <si>
    <t>Hotel/Motel Fund</t>
  </si>
  <si>
    <t>Projects</t>
  </si>
  <si>
    <t>Net Fund Balance</t>
  </si>
  <si>
    <t>Transfers out</t>
  </si>
  <si>
    <t>555</t>
  </si>
  <si>
    <t xml:space="preserve">Overtime </t>
  </si>
  <si>
    <t>PT salaries</t>
  </si>
  <si>
    <t>Building/property</t>
  </si>
  <si>
    <t>Equipment maintenance</t>
  </si>
  <si>
    <t>Other professional services</t>
  </si>
  <si>
    <t>Building/property maintenance</t>
  </si>
  <si>
    <t>Resale mat/supplies</t>
  </si>
  <si>
    <t>Building improvements</t>
  </si>
  <si>
    <t xml:space="preserve">System  </t>
  </si>
  <si>
    <t>Plant Repair/maint</t>
  </si>
  <si>
    <t>Landscaping Maint</t>
  </si>
  <si>
    <t>Misc licenses</t>
  </si>
  <si>
    <t>Transfer from B.D.</t>
  </si>
  <si>
    <t>Pool Improvements</t>
  </si>
  <si>
    <t>Total Pool Improvements</t>
  </si>
  <si>
    <t>Bond revenue</t>
  </si>
  <si>
    <t>CA-6, CA-16</t>
  </si>
  <si>
    <t>I-74 Utilities</t>
  </si>
  <si>
    <t>Contract</t>
  </si>
  <si>
    <t>Charges for Service</t>
  </si>
  <si>
    <t>Garbage Fund</t>
  </si>
  <si>
    <t>Revenues (under)over Expend</t>
  </si>
  <si>
    <t>Maple St Sewer</t>
  </si>
  <si>
    <t>Transfer from TIF 2</t>
  </si>
  <si>
    <t>490</t>
  </si>
  <si>
    <t>533</t>
  </si>
  <si>
    <t>19/20</t>
  </si>
  <si>
    <t>Tools &amp; Equipment</t>
  </si>
  <si>
    <t>Bad debt</t>
  </si>
  <si>
    <t>Impounds</t>
  </si>
  <si>
    <t>Events</t>
  </si>
  <si>
    <t>Water/Washington</t>
  </si>
  <si>
    <t>Total I-74 utility extension</t>
  </si>
  <si>
    <t>Principal I-74 bonds</t>
  </si>
  <si>
    <t>Interest I-74 bonds</t>
  </si>
  <si>
    <t>Maple/Western</t>
  </si>
  <si>
    <t>Bond proceeds</t>
  </si>
  <si>
    <t>Transfer to Capital</t>
  </si>
  <si>
    <t>Transfers Out</t>
  </si>
  <si>
    <t>Forward TIF</t>
  </si>
  <si>
    <t>20/21</t>
  </si>
  <si>
    <t>Fines</t>
  </si>
  <si>
    <t>Tools</t>
  </si>
  <si>
    <t>Gun range</t>
  </si>
  <si>
    <t>SRTS</t>
  </si>
  <si>
    <t>Refunds</t>
  </si>
  <si>
    <t>170</t>
  </si>
  <si>
    <t>290</t>
  </si>
  <si>
    <t>Repay Electric Fund</t>
  </si>
  <si>
    <t>21/22</t>
  </si>
  <si>
    <t>FY 2022-2023  Budget</t>
  </si>
  <si>
    <t>22/23</t>
  </si>
  <si>
    <t>Cannabis Tax</t>
  </si>
  <si>
    <t>Mis Contractual</t>
  </si>
  <si>
    <t xml:space="preserve">Equipment </t>
  </si>
  <si>
    <t>Vehicle parts/fluid</t>
  </si>
  <si>
    <t>`</t>
  </si>
  <si>
    <t>Transfer Out</t>
  </si>
  <si>
    <t>Surplus payments</t>
  </si>
  <si>
    <t>Transfer from Forward TIF</t>
  </si>
  <si>
    <t>Transfer out</t>
  </si>
  <si>
    <t>23/24</t>
  </si>
  <si>
    <t>Salary</t>
  </si>
  <si>
    <t>Safety Gear</t>
  </si>
  <si>
    <t>Fire supplies</t>
  </si>
  <si>
    <t>Fire Capital</t>
  </si>
  <si>
    <t>Prairie Ridge playground</t>
  </si>
  <si>
    <t>Streets</t>
  </si>
  <si>
    <t>John St</t>
  </si>
  <si>
    <t>24/25</t>
  </si>
  <si>
    <t>Transfer from Cap Proj</t>
  </si>
  <si>
    <t>Pool Misc Income</t>
  </si>
  <si>
    <t>Vehicle Maint</t>
  </si>
  <si>
    <t>Repay electric fund</t>
  </si>
  <si>
    <t>Land</t>
  </si>
  <si>
    <t>Reimbursement</t>
  </si>
  <si>
    <t>Future playground surface</t>
  </si>
  <si>
    <t>Annual Distribution Supplies</t>
  </si>
  <si>
    <t>I-74 infrastructure</t>
  </si>
  <si>
    <t>25/26</t>
  </si>
  <si>
    <t>Education/Training</t>
  </si>
  <si>
    <t>Legal Notices</t>
  </si>
  <si>
    <t>Bldg Repair/Maint</t>
  </si>
  <si>
    <t>Capital/Equipment</t>
  </si>
  <si>
    <t>FY 2025-2026  Budget</t>
  </si>
  <si>
    <t>FY 2025-2026 Budget</t>
  </si>
  <si>
    <t>Crossing Guard</t>
  </si>
  <si>
    <t>Hotel/Motel tax</t>
  </si>
  <si>
    <t>Revenue over Expend</t>
  </si>
  <si>
    <t>Vehicle Fuel</t>
  </si>
  <si>
    <t>Social Security</t>
  </si>
  <si>
    <t>Vacant Property</t>
  </si>
  <si>
    <t>Municipal Sales Tax</t>
  </si>
  <si>
    <t>State Excise Tax</t>
  </si>
  <si>
    <t>System Improvements- Cap.</t>
  </si>
  <si>
    <t>Wasterwater Treatment</t>
  </si>
  <si>
    <t>Vehicles/Capital Equip.</t>
  </si>
  <si>
    <t>Business District #1 Fund</t>
  </si>
  <si>
    <t>Capital Outlay</t>
  </si>
  <si>
    <t>Transfer In/Out</t>
  </si>
  <si>
    <t>Transfer In</t>
  </si>
  <si>
    <t>Reimbursements/Grants</t>
  </si>
  <si>
    <t>Building Maint.</t>
  </si>
  <si>
    <t>Insurance Proceeds</t>
  </si>
  <si>
    <t>Transfer to Cap Reserve</t>
  </si>
  <si>
    <t>WATER OPERATIONS</t>
  </si>
  <si>
    <t>TOTAL GENERAL FUND EXPENDITURES</t>
  </si>
  <si>
    <t>Transfer to Cap. Res.</t>
  </si>
  <si>
    <t>Total Plant improv.</t>
  </si>
  <si>
    <t>Total System improv.</t>
  </si>
  <si>
    <t>Grand Total Expend.</t>
  </si>
  <si>
    <t>Rev over/under Exp</t>
  </si>
  <si>
    <t>REVENUES OVER/(UNDER) EXPENDITURES</t>
  </si>
  <si>
    <t>ENDING TOTAL GENERAL FUND BALANCE</t>
  </si>
  <si>
    <t>TOTAL GENERAL FUND</t>
  </si>
  <si>
    <t>100-4990</t>
  </si>
  <si>
    <t>FY 25 included $44,000 2022 Min/Max payment.</t>
  </si>
  <si>
    <t>EPA Grant- Water Filter Proj.</t>
  </si>
  <si>
    <t>Capital improvements- I 74</t>
  </si>
  <si>
    <t>I-74 Infrastructure</t>
  </si>
  <si>
    <t xml:space="preserve">Transfer to Forward TIF </t>
  </si>
  <si>
    <t xml:space="preserve">Transfer from TIF II </t>
  </si>
  <si>
    <t>Dues &amp; Memberships</t>
  </si>
  <si>
    <t xml:space="preserve">I-74 Infrastructure </t>
  </si>
  <si>
    <t>Funds Transfer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</si>
</sst>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?_);_(@_)"/>
    <numFmt numFmtId="165" formatCode="0.0000"/>
    <numFmt numFmtId="166" formatCode="0.000"/>
    <numFmt numFmtId="167" formatCode="_(* #,##0_);_(* \(#,##0\);_(* &quot;-&quot;??_);_(@_)"/>
    <numFmt numFmtId="168" formatCode="_(&quot;$&quot;* #,##0_);_(&quot;$&quot;* \(#,##0\);_(&quot;$&quot;* &quot;-&quot;??_);_(@_)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b/>
      <u val="double"/>
      <sz val="10"/>
      <color theme="1"/>
      <name val="Calibri"/>
      <family val="2"/>
      <scheme val="minor"/>
    </font>
    <font>
      <b/>
      <u val="singleAccounting"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u val="double"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u val="doubleAccounting"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2" fillId="0" borderId="1" xfId="0" applyFont="1" applyBorder="1"/>
    <xf numFmtId="1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3" fontId="1" fillId="0" borderId="0" xfId="0" applyNumberFormat="1" applyFont="1"/>
    <xf numFmtId="38" fontId="1" fillId="0" borderId="0" xfId="0" applyNumberFormat="1" applyFont="1"/>
    <xf numFmtId="41" fontId="1" fillId="0" borderId="0" xfId="0" applyNumberFormat="1" applyFont="1"/>
    <xf numFmtId="38" fontId="1" fillId="0" borderId="1" xfId="0" applyNumberFormat="1" applyFont="1" applyBorder="1"/>
    <xf numFmtId="41" fontId="1" fillId="0" borderId="1" xfId="0" applyNumberFormat="1" applyFont="1" applyBorder="1"/>
    <xf numFmtId="38" fontId="2" fillId="0" borderId="0" xfId="0" applyNumberFormat="1" applyFont="1"/>
    <xf numFmtId="165" fontId="1" fillId="0" borderId="0" xfId="0" applyNumberFormat="1" applyFont="1"/>
    <xf numFmtId="41" fontId="2" fillId="0" borderId="0" xfId="0" applyNumberFormat="1" applyFont="1"/>
    <xf numFmtId="38" fontId="2" fillId="0" borderId="2" xfId="0" applyNumberFormat="1" applyFont="1" applyBorder="1"/>
    <xf numFmtId="164" fontId="1" fillId="0" borderId="0" xfId="0" applyNumberFormat="1" applyFont="1"/>
    <xf numFmtId="3" fontId="1" fillId="0" borderId="1" xfId="0" applyNumberFormat="1" applyFont="1" applyBorder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3" fontId="2" fillId="0" borderId="0" xfId="0" applyNumberFormat="1" applyFont="1"/>
    <xf numFmtId="38" fontId="0" fillId="0" borderId="0" xfId="0" applyNumberFormat="1"/>
    <xf numFmtId="0" fontId="5" fillId="0" borderId="0" xfId="0" applyFont="1"/>
    <xf numFmtId="0" fontId="4" fillId="0" borderId="0" xfId="0" applyFont="1"/>
    <xf numFmtId="38" fontId="6" fillId="0" borderId="0" xfId="0" applyNumberFormat="1" applyFont="1"/>
    <xf numFmtId="49" fontId="1" fillId="0" borderId="0" xfId="0" applyNumberFormat="1" applyFont="1"/>
    <xf numFmtId="0" fontId="1" fillId="0" borderId="0" xfId="0" applyFont="1" applyAlignment="1">
      <alignment horizontal="left"/>
    </xf>
    <xf numFmtId="38" fontId="1" fillId="0" borderId="0" xfId="0" applyNumberFormat="1" applyFont="1" applyAlignment="1">
      <alignment horizontal="center"/>
    </xf>
    <xf numFmtId="38" fontId="1" fillId="0" borderId="0" xfId="0" applyNumberFormat="1" applyFont="1" applyAlignment="1">
      <alignment horizontal="right"/>
    </xf>
    <xf numFmtId="38" fontId="2" fillId="0" borderId="3" xfId="0" applyNumberFormat="1" applyFont="1" applyBorder="1"/>
    <xf numFmtId="49" fontId="2" fillId="0" borderId="0" xfId="0" applyNumberFormat="1" applyFont="1"/>
    <xf numFmtId="38" fontId="7" fillId="0" borderId="0" xfId="0" applyNumberFormat="1" applyFont="1"/>
    <xf numFmtId="0" fontId="7" fillId="0" borderId="0" xfId="0" applyFont="1"/>
    <xf numFmtId="3" fontId="8" fillId="0" borderId="0" xfId="0" applyNumberFormat="1" applyFont="1"/>
    <xf numFmtId="41" fontId="1" fillId="0" borderId="0" xfId="0" applyNumberFormat="1" applyFont="1" applyAlignment="1">
      <alignment horizontal="right"/>
    </xf>
    <xf numFmtId="49" fontId="3" fillId="0" borderId="0" xfId="0" applyNumberFormat="1" applyFont="1"/>
    <xf numFmtId="3" fontId="0" fillId="0" borderId="0" xfId="0" applyNumberFormat="1"/>
    <xf numFmtId="41" fontId="7" fillId="0" borderId="0" xfId="0" applyNumberFormat="1" applyFont="1"/>
    <xf numFmtId="49" fontId="1" fillId="0" borderId="0" xfId="0" applyNumberFormat="1" applyFont="1" applyAlignment="1">
      <alignment horizontal="center"/>
    </xf>
    <xf numFmtId="41" fontId="2" fillId="0" borderId="1" xfId="0" applyNumberFormat="1" applyFont="1" applyBorder="1"/>
    <xf numFmtId="9" fontId="1" fillId="0" borderId="0" xfId="0" applyNumberFormat="1" applyFont="1"/>
    <xf numFmtId="41" fontId="2" fillId="0" borderId="3" xfId="0" applyNumberFormat="1" applyFont="1" applyBorder="1"/>
    <xf numFmtId="166" fontId="1" fillId="0" borderId="0" xfId="0" applyNumberFormat="1" applyFont="1"/>
    <xf numFmtId="0" fontId="1" fillId="0" borderId="0" xfId="0" applyFont="1" applyAlignment="1">
      <alignment horizontal="right"/>
    </xf>
    <xf numFmtId="38" fontId="2" fillId="0" borderId="1" xfId="0" applyNumberFormat="1" applyFont="1" applyBorder="1"/>
    <xf numFmtId="38" fontId="8" fillId="0" borderId="0" xfId="0" applyNumberFormat="1" applyFont="1"/>
    <xf numFmtId="49" fontId="1" fillId="0" borderId="0" xfId="0" applyNumberFormat="1" applyFont="1" applyAlignment="1">
      <alignment horizontal="right"/>
    </xf>
    <xf numFmtId="41" fontId="9" fillId="0" borderId="0" xfId="0" applyNumberFormat="1" applyFont="1"/>
    <xf numFmtId="0" fontId="1" fillId="0" borderId="0" xfId="0" quotePrefix="1" applyFont="1"/>
    <xf numFmtId="0" fontId="3" fillId="0" borderId="0" xfId="0" applyFont="1" applyAlignment="1">
      <alignment horizontal="center"/>
    </xf>
    <xf numFmtId="10" fontId="1" fillId="0" borderId="0" xfId="0" applyNumberFormat="1" applyFont="1"/>
    <xf numFmtId="0" fontId="0" fillId="0" borderId="1" xfId="0" applyBorder="1"/>
    <xf numFmtId="167" fontId="11" fillId="0" borderId="0" xfId="1" applyNumberFormat="1" applyFont="1"/>
    <xf numFmtId="167" fontId="12" fillId="0" borderId="0" xfId="1" applyNumberFormat="1" applyFont="1"/>
    <xf numFmtId="167" fontId="2" fillId="0" borderId="0" xfId="1" applyNumberFormat="1" applyFont="1"/>
    <xf numFmtId="167" fontId="1" fillId="0" borderId="0" xfId="1" applyNumberFormat="1" applyFont="1"/>
    <xf numFmtId="1" fontId="1" fillId="0" borderId="0" xfId="1" applyNumberFormat="1" applyFont="1"/>
    <xf numFmtId="0" fontId="2" fillId="0" borderId="1" xfId="0" applyFont="1" applyBorder="1" applyAlignment="1">
      <alignment horizontal="center"/>
    </xf>
    <xf numFmtId="167" fontId="1" fillId="0" borderId="1" xfId="1" applyNumberFormat="1" applyFont="1" applyBorder="1"/>
    <xf numFmtId="167" fontId="1" fillId="0" borderId="0" xfId="1" applyNumberFormat="1" applyFont="1" applyBorder="1"/>
    <xf numFmtId="38" fontId="13" fillId="0" borderId="0" xfId="0" applyNumberFormat="1" applyFont="1"/>
    <xf numFmtId="168" fontId="7" fillId="0" borderId="0" xfId="2" applyNumberFormat="1" applyFont="1"/>
    <xf numFmtId="38" fontId="3" fillId="0" borderId="0" xfId="0" applyNumberFormat="1" applyFont="1"/>
    <xf numFmtId="3" fontId="14" fillId="0" borderId="0" xfId="0" applyNumberFormat="1" applyFont="1"/>
    <xf numFmtId="0" fontId="14" fillId="0" borderId="0" xfId="0" applyFont="1"/>
    <xf numFmtId="38" fontId="15" fillId="0" borderId="0" xfId="0" applyNumberFormat="1" applyFont="1"/>
    <xf numFmtId="165" fontId="1" fillId="0" borderId="0" xfId="1" quotePrefix="1" applyNumberFormat="1" applyFont="1" applyAlignment="1">
      <alignment horizontal="right"/>
    </xf>
    <xf numFmtId="165" fontId="1" fillId="0" borderId="0" xfId="0" quotePrefix="1" applyNumberFormat="1" applyFont="1" applyAlignment="1">
      <alignment horizontal="right"/>
    </xf>
    <xf numFmtId="38" fontId="9" fillId="0" borderId="1" xfId="0" applyNumberFormat="1" applyFont="1" applyBorder="1"/>
    <xf numFmtId="38" fontId="9" fillId="0" borderId="0" xfId="0" applyNumberFormat="1" applyFont="1"/>
    <xf numFmtId="38" fontId="16" fillId="0" borderId="0" xfId="0" applyNumberFormat="1" applyFont="1"/>
    <xf numFmtId="0" fontId="9" fillId="0" borderId="0" xfId="0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4"/>
  <sheetViews>
    <sheetView zoomScale="115" zoomScaleNormal="115" workbookViewId="0">
      <pane ySplit="6" topLeftCell="A16" activePane="bottomLeft" state="frozen"/>
      <selection activeCell="I33" sqref="I33"/>
      <selection pane="bottomLeft" activeCell="M303" sqref="M303"/>
    </sheetView>
  </sheetViews>
  <sheetFormatPr defaultColWidth="9.140625" defaultRowHeight="12.75" x14ac:dyDescent="0.2"/>
  <cols>
    <col min="1" max="1" width="3.140625" style="1" customWidth="1"/>
    <col min="2" max="2" width="8.7109375" style="1" customWidth="1"/>
    <col min="3" max="3" width="22.42578125" style="1" customWidth="1"/>
    <col min="4" max="4" width="2.7109375" style="1" customWidth="1"/>
    <col min="5" max="6" width="10.7109375" style="1" hidden="1" customWidth="1"/>
    <col min="7" max="7" width="10.85546875" style="1" customWidth="1"/>
    <col min="8" max="12" width="11" style="1" bestFit="1" customWidth="1"/>
    <col min="13" max="13" width="87" style="1" bestFit="1" customWidth="1"/>
    <col min="14" max="14" width="21" style="1" bestFit="1" customWidth="1"/>
    <col min="15" max="16384" width="9.140625" style="1"/>
  </cols>
  <sheetData>
    <row r="1" spans="1:15" x14ac:dyDescent="0.2">
      <c r="D1" s="2" t="s">
        <v>0</v>
      </c>
    </row>
    <row r="2" spans="1:15" x14ac:dyDescent="0.2">
      <c r="D2" s="2" t="s">
        <v>334</v>
      </c>
    </row>
    <row r="4" spans="1:15" x14ac:dyDescent="0.2">
      <c r="A4" s="3"/>
      <c r="B4" s="3"/>
      <c r="C4" s="3"/>
      <c r="D4" s="4" t="s">
        <v>38</v>
      </c>
      <c r="E4" s="3"/>
      <c r="F4" s="3"/>
      <c r="G4" s="3"/>
      <c r="H4" s="3"/>
      <c r="I4" s="3"/>
      <c r="J4" s="3"/>
      <c r="K4" s="3"/>
      <c r="L4" s="3"/>
    </row>
    <row r="5" spans="1:15" x14ac:dyDescent="0.2">
      <c r="A5" s="2" t="s">
        <v>1</v>
      </c>
      <c r="B5" s="1" t="s">
        <v>1</v>
      </c>
      <c r="C5" s="1" t="s">
        <v>1</v>
      </c>
      <c r="D5" s="1" t="s">
        <v>1</v>
      </c>
      <c r="E5" s="6" t="s">
        <v>2</v>
      </c>
      <c r="F5" s="2" t="s">
        <v>6</v>
      </c>
      <c r="G5" s="6" t="s">
        <v>290</v>
      </c>
      <c r="H5" s="6" t="s">
        <v>299</v>
      </c>
      <c r="I5" s="6" t="s">
        <v>301</v>
      </c>
      <c r="J5" s="6" t="s">
        <v>311</v>
      </c>
      <c r="K5" s="6" t="s">
        <v>319</v>
      </c>
      <c r="L5" s="6" t="s">
        <v>329</v>
      </c>
    </row>
    <row r="6" spans="1:15" x14ac:dyDescent="0.2">
      <c r="E6" s="7" t="s">
        <v>3</v>
      </c>
      <c r="F6" s="7" t="s">
        <v>3</v>
      </c>
      <c r="G6" s="50" t="s">
        <v>3</v>
      </c>
      <c r="H6" s="50" t="s">
        <v>3</v>
      </c>
      <c r="I6" s="50" t="s">
        <v>3</v>
      </c>
      <c r="J6" s="50" t="s">
        <v>3</v>
      </c>
      <c r="K6" s="50" t="s">
        <v>5</v>
      </c>
      <c r="L6" s="50" t="s">
        <v>4</v>
      </c>
    </row>
    <row r="8" spans="1:15" x14ac:dyDescent="0.2">
      <c r="A8" s="7" t="s">
        <v>8</v>
      </c>
      <c r="G8" s="1" t="s">
        <v>1</v>
      </c>
      <c r="J8" s="1" t="s">
        <v>1</v>
      </c>
    </row>
    <row r="10" spans="1:15" x14ac:dyDescent="0.2">
      <c r="A10" s="7" t="s">
        <v>9</v>
      </c>
    </row>
    <row r="11" spans="1:15" x14ac:dyDescent="0.2">
      <c r="B11" s="14">
        <v>100.4311</v>
      </c>
      <c r="C11" s="1" t="s">
        <v>35</v>
      </c>
      <c r="E11" s="9">
        <v>125494</v>
      </c>
      <c r="F11" s="10">
        <v>120648</v>
      </c>
      <c r="G11" s="10">
        <v>119502</v>
      </c>
      <c r="H11" s="9">
        <v>118964</v>
      </c>
      <c r="I11" s="10">
        <v>117777</v>
      </c>
      <c r="J11" s="9">
        <v>122473</v>
      </c>
      <c r="K11" s="9">
        <v>124567</v>
      </c>
      <c r="L11" s="9">
        <f>117000+17000</f>
        <v>134000</v>
      </c>
      <c r="M11" s="1" t="s">
        <v>1</v>
      </c>
    </row>
    <row r="12" spans="1:15" x14ac:dyDescent="0.2">
      <c r="B12" s="14">
        <v>100.43389999999999</v>
      </c>
      <c r="C12" s="1" t="s">
        <v>302</v>
      </c>
      <c r="E12" s="9">
        <v>0</v>
      </c>
      <c r="F12" s="9">
        <v>0</v>
      </c>
      <c r="G12" s="10">
        <v>1999</v>
      </c>
      <c r="H12" s="9">
        <v>3050</v>
      </c>
      <c r="I12" s="10">
        <v>2817</v>
      </c>
      <c r="J12" s="9">
        <v>2893</v>
      </c>
      <c r="K12" s="9">
        <v>2900</v>
      </c>
      <c r="L12" s="9">
        <v>3000</v>
      </c>
    </row>
    <row r="13" spans="1:15" x14ac:dyDescent="0.2">
      <c r="B13" s="14">
        <v>100.4341</v>
      </c>
      <c r="C13" s="1" t="s">
        <v>41</v>
      </c>
      <c r="E13" s="9">
        <v>184142</v>
      </c>
      <c r="F13" s="9">
        <v>210607</v>
      </c>
      <c r="G13" s="9">
        <v>264610</v>
      </c>
      <c r="H13" s="9">
        <v>291109</v>
      </c>
      <c r="I13" s="9">
        <v>284888</v>
      </c>
      <c r="J13" s="9">
        <v>304563</v>
      </c>
      <c r="K13" s="9">
        <v>312000</v>
      </c>
      <c r="L13" s="9">
        <v>320000</v>
      </c>
      <c r="M13" s="41" t="s">
        <v>1</v>
      </c>
      <c r="O13" s="9" t="s">
        <v>1</v>
      </c>
    </row>
    <row r="14" spans="1:15" x14ac:dyDescent="0.2">
      <c r="B14" s="14">
        <v>100.4342</v>
      </c>
      <c r="C14" s="1" t="s">
        <v>42</v>
      </c>
      <c r="E14" s="9">
        <v>16338</v>
      </c>
      <c r="F14" s="9">
        <v>13652</v>
      </c>
      <c r="G14" s="9">
        <v>27330</v>
      </c>
      <c r="H14" s="9">
        <v>56436</v>
      </c>
      <c r="I14" s="9">
        <v>64906</v>
      </c>
      <c r="J14" s="9">
        <v>43214</v>
      </c>
      <c r="K14" s="9">
        <v>35000</v>
      </c>
      <c r="L14" s="9">
        <v>35000</v>
      </c>
      <c r="M14" s="1" t="s">
        <v>1</v>
      </c>
      <c r="O14" s="9" t="s">
        <v>1</v>
      </c>
    </row>
    <row r="15" spans="1:15" x14ac:dyDescent="0.2">
      <c r="B15" s="14">
        <v>100.4345</v>
      </c>
      <c r="C15" s="1" t="s">
        <v>39</v>
      </c>
      <c r="E15" s="9">
        <v>204707</v>
      </c>
      <c r="F15" s="9">
        <v>232116</v>
      </c>
      <c r="G15" s="9">
        <v>201363</v>
      </c>
      <c r="H15" s="9">
        <v>250518</v>
      </c>
      <c r="I15" s="9">
        <v>263305</v>
      </c>
      <c r="J15" s="9">
        <v>254325</v>
      </c>
      <c r="K15" s="9">
        <v>286000</v>
      </c>
      <c r="L15" s="9">
        <v>295000</v>
      </c>
      <c r="O15" s="9" t="s">
        <v>1</v>
      </c>
    </row>
    <row r="16" spans="1:15" x14ac:dyDescent="0.2">
      <c r="B16" s="14">
        <v>100.4348</v>
      </c>
      <c r="C16" s="1" t="s">
        <v>40</v>
      </c>
      <c r="E16" s="9">
        <v>53580</v>
      </c>
      <c r="F16" s="9">
        <v>61931</v>
      </c>
      <c r="G16" s="9">
        <v>91639</v>
      </c>
      <c r="H16" s="9">
        <v>74157</v>
      </c>
      <c r="I16" s="9">
        <v>74958</v>
      </c>
      <c r="J16" s="9">
        <v>69031</v>
      </c>
      <c r="K16" s="9">
        <v>67000</v>
      </c>
      <c r="L16" s="9">
        <v>65000</v>
      </c>
      <c r="M16" s="1" t="s">
        <v>1</v>
      </c>
      <c r="O16" s="9"/>
    </row>
    <row r="17" spans="1:15" x14ac:dyDescent="0.2">
      <c r="B17" s="14">
        <v>100.4349</v>
      </c>
      <c r="C17" s="1" t="s">
        <v>76</v>
      </c>
      <c r="E17" s="9">
        <v>19950</v>
      </c>
      <c r="F17" s="9">
        <v>18600</v>
      </c>
      <c r="G17" s="9">
        <v>13929</v>
      </c>
      <c r="H17" s="9">
        <v>11250</v>
      </c>
      <c r="I17" s="9">
        <v>9867</v>
      </c>
      <c r="J17" s="9">
        <v>9232</v>
      </c>
      <c r="K17" s="9">
        <v>9200</v>
      </c>
      <c r="L17" s="9">
        <v>9000</v>
      </c>
      <c r="O17" s="9"/>
    </row>
    <row r="18" spans="1:15" x14ac:dyDescent="0.2">
      <c r="B18" s="14">
        <v>100.4344</v>
      </c>
      <c r="C18" s="1" t="s">
        <v>43</v>
      </c>
      <c r="E18" s="9">
        <v>46622</v>
      </c>
      <c r="F18" s="10">
        <v>44858</v>
      </c>
      <c r="G18" s="10">
        <v>38273</v>
      </c>
      <c r="H18" s="9">
        <v>80742</v>
      </c>
      <c r="I18" s="9">
        <v>87929</v>
      </c>
      <c r="J18" s="9">
        <v>90273</v>
      </c>
      <c r="K18" s="9">
        <v>95000</v>
      </c>
      <c r="L18" s="9">
        <v>98000</v>
      </c>
      <c r="O18" s="10" t="s">
        <v>1</v>
      </c>
    </row>
    <row r="19" spans="1:15" x14ac:dyDescent="0.2">
      <c r="B19" s="14">
        <v>100.4335</v>
      </c>
      <c r="C19" s="1" t="s">
        <v>234</v>
      </c>
      <c r="E19" s="11">
        <v>0</v>
      </c>
      <c r="F19" s="12">
        <v>20000</v>
      </c>
      <c r="G19" s="12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" t="s">
        <v>1</v>
      </c>
    </row>
    <row r="20" spans="1:15" x14ac:dyDescent="0.2">
      <c r="C20" s="2" t="s">
        <v>10</v>
      </c>
      <c r="E20" s="13">
        <f t="shared" ref="E20:L20" si="0">SUM(E11:E19)</f>
        <v>650833</v>
      </c>
      <c r="F20" s="13">
        <f t="shared" si="0"/>
        <v>722412</v>
      </c>
      <c r="G20" s="13">
        <f t="shared" si="0"/>
        <v>758645</v>
      </c>
      <c r="H20" s="13">
        <f t="shared" si="0"/>
        <v>886226</v>
      </c>
      <c r="I20" s="13">
        <f t="shared" si="0"/>
        <v>906447</v>
      </c>
      <c r="J20" s="13">
        <f t="shared" si="0"/>
        <v>896004</v>
      </c>
      <c r="K20" s="13">
        <f t="shared" si="0"/>
        <v>931667</v>
      </c>
      <c r="L20" s="13">
        <f t="shared" si="0"/>
        <v>959000</v>
      </c>
    </row>
    <row r="21" spans="1:15" x14ac:dyDescent="0.2">
      <c r="C21" s="2"/>
      <c r="E21" s="13"/>
      <c r="F21" s="13"/>
      <c r="G21" s="13"/>
      <c r="H21" s="13"/>
      <c r="I21" s="13"/>
      <c r="J21" s="13"/>
      <c r="K21" s="13"/>
      <c r="L21" s="13"/>
    </row>
    <row r="22" spans="1:15" x14ac:dyDescent="0.2">
      <c r="A22" s="7" t="s">
        <v>44</v>
      </c>
      <c r="C22" s="2"/>
      <c r="E22" s="13"/>
      <c r="F22" s="13"/>
      <c r="G22" s="13"/>
      <c r="H22" s="13"/>
      <c r="I22" s="13"/>
      <c r="J22" s="13"/>
      <c r="K22" s="13"/>
      <c r="L22" s="13"/>
    </row>
    <row r="23" spans="1:15" x14ac:dyDescent="0.2">
      <c r="B23" s="14">
        <v>100.43210000000001</v>
      </c>
      <c r="C23" s="1" t="s">
        <v>45</v>
      </c>
      <c r="E23" s="9">
        <v>3800</v>
      </c>
      <c r="F23" s="9">
        <v>4900</v>
      </c>
      <c r="G23" s="9">
        <v>5650</v>
      </c>
      <c r="H23" s="9">
        <v>3883</v>
      </c>
      <c r="I23" s="9">
        <v>5500</v>
      </c>
      <c r="J23" s="9">
        <v>5550</v>
      </c>
      <c r="K23" s="9">
        <v>5500</v>
      </c>
      <c r="L23" s="9">
        <v>5500</v>
      </c>
    </row>
    <row r="24" spans="1:15" x14ac:dyDescent="0.2">
      <c r="B24" s="14">
        <v>100.43219999999999</v>
      </c>
      <c r="C24" s="1" t="s">
        <v>261</v>
      </c>
      <c r="E24" s="11">
        <v>0</v>
      </c>
      <c r="F24" s="11">
        <v>635</v>
      </c>
      <c r="G24" s="11">
        <v>3825</v>
      </c>
      <c r="H24" s="11">
        <v>2745</v>
      </c>
      <c r="I24" s="11">
        <v>4447</v>
      </c>
      <c r="J24" s="11">
        <v>5698</v>
      </c>
      <c r="K24" s="11">
        <v>5200</v>
      </c>
      <c r="L24" s="11">
        <v>5200</v>
      </c>
      <c r="M24" s="1" t="s">
        <v>1</v>
      </c>
    </row>
    <row r="25" spans="1:15" x14ac:dyDescent="0.2">
      <c r="C25" s="2" t="s">
        <v>46</v>
      </c>
      <c r="E25" s="13">
        <f>SUM(E23:E23)</f>
        <v>3800</v>
      </c>
      <c r="F25" s="13">
        <f t="shared" ref="F25:K25" si="1">SUM(F23:F24)</f>
        <v>5535</v>
      </c>
      <c r="G25" s="13">
        <f t="shared" si="1"/>
        <v>9475</v>
      </c>
      <c r="H25" s="13">
        <f t="shared" si="1"/>
        <v>6628</v>
      </c>
      <c r="I25" s="13">
        <f t="shared" si="1"/>
        <v>9947</v>
      </c>
      <c r="J25" s="13">
        <f t="shared" si="1"/>
        <v>11248</v>
      </c>
      <c r="K25" s="13">
        <f t="shared" si="1"/>
        <v>10700</v>
      </c>
      <c r="L25" s="13">
        <f t="shared" ref="L25" si="2">SUM(L23:L24)</f>
        <v>10700</v>
      </c>
    </row>
    <row r="26" spans="1:15" x14ac:dyDescent="0.2">
      <c r="C26" s="2"/>
      <c r="E26" s="13"/>
      <c r="F26" s="13"/>
      <c r="G26" s="13"/>
      <c r="H26" s="13"/>
      <c r="I26" s="13"/>
      <c r="J26" s="13"/>
      <c r="K26" s="13"/>
      <c r="L26" s="13"/>
    </row>
    <row r="27" spans="1:15" x14ac:dyDescent="0.2">
      <c r="A27" s="7" t="s">
        <v>47</v>
      </c>
      <c r="C27" s="2"/>
      <c r="E27" s="13"/>
      <c r="F27" s="13"/>
      <c r="G27" s="13"/>
      <c r="H27" s="13"/>
      <c r="I27" s="13"/>
      <c r="J27" s="13"/>
      <c r="K27" s="13"/>
      <c r="L27" s="13"/>
    </row>
    <row r="28" spans="1:15" x14ac:dyDescent="0.2">
      <c r="B28" s="14">
        <v>100.4325</v>
      </c>
      <c r="C28" s="1" t="s">
        <v>49</v>
      </c>
      <c r="E28" s="11">
        <v>11516</v>
      </c>
      <c r="F28" s="11">
        <v>11181</v>
      </c>
      <c r="G28" s="11">
        <v>10557</v>
      </c>
      <c r="H28" s="11">
        <v>10930</v>
      </c>
      <c r="I28" s="11">
        <v>10324</v>
      </c>
      <c r="J28" s="11">
        <v>8305</v>
      </c>
      <c r="K28" s="69">
        <v>7371</v>
      </c>
      <c r="L28" s="69">
        <v>7000</v>
      </c>
      <c r="M28" s="1" t="s">
        <v>1</v>
      </c>
    </row>
    <row r="29" spans="1:15" x14ac:dyDescent="0.2">
      <c r="C29" s="2" t="s">
        <v>48</v>
      </c>
      <c r="E29" s="13">
        <f t="shared" ref="E29:F29" si="3">SUM(E28:E28)</f>
        <v>11516</v>
      </c>
      <c r="F29" s="13">
        <f t="shared" si="3"/>
        <v>11181</v>
      </c>
      <c r="G29" s="13">
        <f t="shared" ref="G29:K29" si="4">SUM(G28:G28)</f>
        <v>10557</v>
      </c>
      <c r="H29" s="13">
        <f t="shared" si="4"/>
        <v>10930</v>
      </c>
      <c r="I29" s="13">
        <f t="shared" si="4"/>
        <v>10324</v>
      </c>
      <c r="J29" s="13">
        <f t="shared" si="4"/>
        <v>8305</v>
      </c>
      <c r="K29" s="13">
        <f t="shared" si="4"/>
        <v>7371</v>
      </c>
      <c r="L29" s="13">
        <f t="shared" ref="L29" si="5">SUM(L28:L28)</f>
        <v>7000</v>
      </c>
    </row>
    <row r="30" spans="1:15" x14ac:dyDescent="0.2">
      <c r="C30" s="2"/>
      <c r="E30" s="13"/>
      <c r="F30" s="13"/>
      <c r="G30" s="13"/>
      <c r="H30" s="13"/>
      <c r="I30" s="13"/>
      <c r="J30" s="13"/>
      <c r="K30" s="13"/>
      <c r="L30" s="13"/>
    </row>
    <row r="31" spans="1:15" x14ac:dyDescent="0.2">
      <c r="A31" s="7" t="s">
        <v>19</v>
      </c>
      <c r="C31" s="2"/>
      <c r="E31" s="13"/>
      <c r="F31" s="13"/>
      <c r="G31" s="13"/>
      <c r="H31" s="13"/>
      <c r="I31" s="13"/>
      <c r="J31" s="13"/>
      <c r="K31" s="13"/>
      <c r="L31" s="13"/>
    </row>
    <row r="32" spans="1:15" x14ac:dyDescent="0.2">
      <c r="B32" s="14">
        <v>100.437</v>
      </c>
      <c r="C32" s="1" t="s">
        <v>50</v>
      </c>
      <c r="E32" s="9">
        <v>9648</v>
      </c>
      <c r="F32" s="9">
        <v>1942</v>
      </c>
      <c r="G32" s="9">
        <v>245</v>
      </c>
      <c r="H32" s="9">
        <v>385</v>
      </c>
      <c r="I32" s="9">
        <v>295</v>
      </c>
      <c r="J32" s="9">
        <v>110</v>
      </c>
      <c r="K32" s="9">
        <v>225</v>
      </c>
      <c r="L32" s="9">
        <v>200</v>
      </c>
    </row>
    <row r="33" spans="1:14" x14ac:dyDescent="0.2">
      <c r="B33" s="14">
        <v>100.4376</v>
      </c>
      <c r="C33" s="1" t="s">
        <v>77</v>
      </c>
      <c r="E33" s="9">
        <v>26734</v>
      </c>
      <c r="F33" s="9">
        <v>20891</v>
      </c>
      <c r="G33" s="9">
        <v>195</v>
      </c>
      <c r="H33" s="9">
        <v>41204</v>
      </c>
      <c r="I33" s="9">
        <v>27764</v>
      </c>
      <c r="J33" s="9">
        <v>32080</v>
      </c>
      <c r="K33" s="9">
        <v>2957</v>
      </c>
      <c r="L33" s="9">
        <f>+Pool!N8</f>
        <v>35000</v>
      </c>
      <c r="M33" s="41" t="s">
        <v>1</v>
      </c>
      <c r="N33" s="1" t="s">
        <v>1</v>
      </c>
    </row>
    <row r="34" spans="1:14" x14ac:dyDescent="0.2">
      <c r="B34" s="14">
        <v>100.4378</v>
      </c>
      <c r="C34" s="1" t="s">
        <v>78</v>
      </c>
      <c r="E34" s="9">
        <v>9295</v>
      </c>
      <c r="F34" s="9">
        <v>8298</v>
      </c>
      <c r="G34" s="9">
        <v>0</v>
      </c>
      <c r="H34" s="9">
        <v>10517</v>
      </c>
      <c r="I34" s="9">
        <v>7359</v>
      </c>
      <c r="J34" s="9">
        <v>15760</v>
      </c>
      <c r="K34" s="9">
        <v>3203</v>
      </c>
      <c r="L34" s="9">
        <f>+Pool!N9</f>
        <v>10000</v>
      </c>
    </row>
    <row r="35" spans="1:14" x14ac:dyDescent="0.2">
      <c r="B35" s="14">
        <v>100.438</v>
      </c>
      <c r="C35" s="1" t="s">
        <v>321</v>
      </c>
      <c r="E35" s="9"/>
      <c r="F35" s="9">
        <v>0</v>
      </c>
      <c r="G35" s="9">
        <v>0</v>
      </c>
      <c r="H35" s="9">
        <v>0</v>
      </c>
      <c r="I35" s="9">
        <v>200</v>
      </c>
      <c r="J35" s="9">
        <v>0</v>
      </c>
      <c r="K35" s="9">
        <v>0</v>
      </c>
      <c r="L35" s="9">
        <v>0</v>
      </c>
    </row>
    <row r="36" spans="1:14" x14ac:dyDescent="0.2">
      <c r="B36" s="14">
        <v>100.4379</v>
      </c>
      <c r="C36" s="1" t="s">
        <v>51</v>
      </c>
      <c r="E36" s="11">
        <v>350</v>
      </c>
      <c r="F36" s="11">
        <v>25</v>
      </c>
      <c r="G36" s="11">
        <v>0</v>
      </c>
      <c r="H36" s="11">
        <v>200</v>
      </c>
      <c r="I36" s="11">
        <v>135</v>
      </c>
      <c r="J36" s="11">
        <v>0</v>
      </c>
      <c r="K36" s="11">
        <v>25</v>
      </c>
      <c r="L36" s="11">
        <v>0</v>
      </c>
    </row>
    <row r="37" spans="1:14" x14ac:dyDescent="0.2">
      <c r="C37" s="2" t="s">
        <v>21</v>
      </c>
      <c r="E37" s="13">
        <f t="shared" ref="E37:F37" si="6">SUM(E32:E36)</f>
        <v>46027</v>
      </c>
      <c r="F37" s="13">
        <f t="shared" si="6"/>
        <v>31156</v>
      </c>
      <c r="G37" s="13">
        <f t="shared" ref="G37:K37" si="7">SUM(G32:G36)</f>
        <v>440</v>
      </c>
      <c r="H37" s="13">
        <f t="shared" si="7"/>
        <v>52306</v>
      </c>
      <c r="I37" s="13">
        <f t="shared" si="7"/>
        <v>35753</v>
      </c>
      <c r="J37" s="13">
        <f t="shared" si="7"/>
        <v>47950</v>
      </c>
      <c r="K37" s="13">
        <f t="shared" si="7"/>
        <v>6410</v>
      </c>
      <c r="L37" s="13">
        <f t="shared" ref="L37" si="8">SUM(L32:L36)</f>
        <v>45200</v>
      </c>
    </row>
    <row r="38" spans="1:14" x14ac:dyDescent="0.2">
      <c r="C38" s="2"/>
      <c r="E38" s="13"/>
      <c r="F38" s="13"/>
      <c r="G38" s="13"/>
      <c r="H38" s="13"/>
      <c r="I38" s="13"/>
      <c r="J38" s="13"/>
      <c r="K38" s="13"/>
      <c r="L38" s="13"/>
    </row>
    <row r="39" spans="1:14" x14ac:dyDescent="0.2">
      <c r="A39" s="7" t="s">
        <v>52</v>
      </c>
      <c r="C39" s="2"/>
      <c r="E39" s="13"/>
      <c r="F39" s="13"/>
      <c r="G39" s="13"/>
      <c r="H39" s="13"/>
      <c r="I39" s="13"/>
      <c r="J39" s="13"/>
      <c r="K39" s="13"/>
      <c r="L39" s="13"/>
    </row>
    <row r="40" spans="1:14" x14ac:dyDescent="0.2">
      <c r="B40" s="14">
        <v>100.43819999999999</v>
      </c>
      <c r="C40" s="1" t="s">
        <v>53</v>
      </c>
      <c r="E40" s="9">
        <v>0</v>
      </c>
      <c r="F40" s="9">
        <v>2800</v>
      </c>
      <c r="G40" s="9">
        <v>4467</v>
      </c>
      <c r="H40" s="9">
        <v>4601</v>
      </c>
      <c r="I40" s="9">
        <v>4727</v>
      </c>
      <c r="J40" s="9">
        <v>4893</v>
      </c>
      <c r="K40" s="9">
        <v>5015</v>
      </c>
      <c r="L40" s="9">
        <v>5165</v>
      </c>
      <c r="M40" s="9"/>
    </row>
    <row r="41" spans="1:14" x14ac:dyDescent="0.2">
      <c r="B41" s="14">
        <v>100.43859999999999</v>
      </c>
      <c r="C41" s="1" t="s">
        <v>54</v>
      </c>
      <c r="E41" s="11">
        <v>5150</v>
      </c>
      <c r="F41" s="11">
        <v>8300</v>
      </c>
      <c r="G41" s="11">
        <v>7271</v>
      </c>
      <c r="H41" s="11">
        <v>6900</v>
      </c>
      <c r="I41" s="11">
        <v>6900</v>
      </c>
      <c r="J41" s="11">
        <v>6900</v>
      </c>
      <c r="K41" s="11">
        <v>4205</v>
      </c>
      <c r="L41" s="11">
        <v>4205</v>
      </c>
    </row>
    <row r="42" spans="1:14" x14ac:dyDescent="0.2">
      <c r="C42" s="2" t="s">
        <v>58</v>
      </c>
      <c r="E42" s="13">
        <f t="shared" ref="E42:F42" si="9">SUM(E40:E41)</f>
        <v>5150</v>
      </c>
      <c r="F42" s="13">
        <f t="shared" si="9"/>
        <v>11100</v>
      </c>
      <c r="G42" s="13">
        <f t="shared" ref="G42:K42" si="10">SUM(G40:G41)</f>
        <v>11738</v>
      </c>
      <c r="H42" s="13">
        <f t="shared" si="10"/>
        <v>11501</v>
      </c>
      <c r="I42" s="13">
        <f t="shared" si="10"/>
        <v>11627</v>
      </c>
      <c r="J42" s="13">
        <f t="shared" si="10"/>
        <v>11793</v>
      </c>
      <c r="K42" s="13">
        <f t="shared" si="10"/>
        <v>9220</v>
      </c>
      <c r="L42" s="13">
        <f t="shared" ref="L42" si="11">SUM(L40:L41)</f>
        <v>9370</v>
      </c>
    </row>
    <row r="43" spans="1:14" x14ac:dyDescent="0.2">
      <c r="C43" s="2"/>
      <c r="E43" s="13"/>
      <c r="F43" s="13"/>
      <c r="G43" s="13"/>
      <c r="H43" s="13"/>
      <c r="I43" s="13"/>
      <c r="J43" s="13"/>
      <c r="K43" s="13"/>
      <c r="L43" s="13"/>
    </row>
    <row r="44" spans="1:14" x14ac:dyDescent="0.2">
      <c r="A44" s="7" t="s">
        <v>55</v>
      </c>
      <c r="H44" s="9"/>
      <c r="J44" s="9"/>
      <c r="K44" s="9"/>
      <c r="L44" s="9"/>
    </row>
    <row r="45" spans="1:14" x14ac:dyDescent="0.2">
      <c r="B45" s="14">
        <v>100.43510000000001</v>
      </c>
      <c r="C45" s="1" t="s">
        <v>56</v>
      </c>
      <c r="E45" s="9">
        <v>26709</v>
      </c>
      <c r="F45" s="9">
        <v>26004</v>
      </c>
      <c r="G45" s="9">
        <v>19989</v>
      </c>
      <c r="H45" s="9">
        <v>28949</v>
      </c>
      <c r="I45" s="9">
        <v>30851</v>
      </c>
      <c r="J45" s="9">
        <v>22229</v>
      </c>
      <c r="K45" s="9">
        <v>23000</v>
      </c>
      <c r="L45" s="9">
        <v>23000</v>
      </c>
      <c r="M45" s="9"/>
    </row>
    <row r="46" spans="1:14" x14ac:dyDescent="0.2">
      <c r="B46" s="14">
        <v>100.43519999999999</v>
      </c>
      <c r="C46" s="1" t="s">
        <v>59</v>
      </c>
      <c r="E46" s="9">
        <v>0</v>
      </c>
      <c r="F46" s="9">
        <v>50</v>
      </c>
      <c r="G46" s="9">
        <v>150</v>
      </c>
      <c r="H46" s="9">
        <v>450</v>
      </c>
      <c r="I46" s="9">
        <v>500</v>
      </c>
      <c r="J46" s="9">
        <v>800</v>
      </c>
      <c r="K46" s="9">
        <v>500</v>
      </c>
      <c r="L46" s="9">
        <v>500</v>
      </c>
      <c r="N46" s="1" t="s">
        <v>1</v>
      </c>
    </row>
    <row r="47" spans="1:14" x14ac:dyDescent="0.2">
      <c r="B47" s="14">
        <v>100.4353</v>
      </c>
      <c r="C47" s="1" t="s">
        <v>279</v>
      </c>
      <c r="E47" s="11">
        <v>0</v>
      </c>
      <c r="F47" s="11">
        <v>0</v>
      </c>
      <c r="G47" s="12">
        <v>7650</v>
      </c>
      <c r="H47" s="11">
        <v>18778</v>
      </c>
      <c r="I47" s="12">
        <v>13037</v>
      </c>
      <c r="J47" s="11">
        <v>14400</v>
      </c>
      <c r="K47" s="11">
        <v>18000</v>
      </c>
      <c r="L47" s="11">
        <v>15000</v>
      </c>
    </row>
    <row r="48" spans="1:14" x14ac:dyDescent="0.2">
      <c r="C48" s="2" t="s">
        <v>57</v>
      </c>
      <c r="E48" s="15">
        <f t="shared" ref="E48:L48" si="12">SUM(E45:E47)</f>
        <v>26709</v>
      </c>
      <c r="F48" s="15">
        <f t="shared" si="12"/>
        <v>26054</v>
      </c>
      <c r="G48" s="15">
        <f t="shared" si="12"/>
        <v>27789</v>
      </c>
      <c r="H48" s="15">
        <f t="shared" si="12"/>
        <v>48177</v>
      </c>
      <c r="I48" s="15">
        <f t="shared" si="12"/>
        <v>44388</v>
      </c>
      <c r="J48" s="15">
        <f t="shared" si="12"/>
        <v>37429</v>
      </c>
      <c r="K48" s="15">
        <f t="shared" si="12"/>
        <v>41500</v>
      </c>
      <c r="L48" s="15">
        <f t="shared" si="12"/>
        <v>38500</v>
      </c>
    </row>
    <row r="49" spans="1:13" x14ac:dyDescent="0.2">
      <c r="H49" s="9"/>
      <c r="J49" s="9"/>
      <c r="K49" s="9"/>
      <c r="L49" s="9"/>
    </row>
    <row r="50" spans="1:13" x14ac:dyDescent="0.2">
      <c r="A50" s="7" t="s">
        <v>11</v>
      </c>
      <c r="H50" s="9"/>
      <c r="J50" s="9"/>
      <c r="K50" s="9"/>
      <c r="L50" s="9"/>
    </row>
    <row r="51" spans="1:13" x14ac:dyDescent="0.2">
      <c r="B51" s="14">
        <v>100.43810000000001</v>
      </c>
      <c r="C51" s="1" t="s">
        <v>12</v>
      </c>
      <c r="E51" s="11">
        <v>7125</v>
      </c>
      <c r="F51" s="12">
        <v>22998</v>
      </c>
      <c r="G51" s="12">
        <v>2588</v>
      </c>
      <c r="H51" s="11">
        <v>2233</v>
      </c>
      <c r="I51" s="12">
        <v>67253</v>
      </c>
      <c r="J51" s="11">
        <v>114219</v>
      </c>
      <c r="K51" s="69">
        <v>112000</v>
      </c>
      <c r="L51" s="69">
        <v>47000</v>
      </c>
    </row>
    <row r="52" spans="1:13" x14ac:dyDescent="0.2">
      <c r="C52" s="2" t="s">
        <v>13</v>
      </c>
      <c r="E52" s="15">
        <f t="shared" ref="E52:K52" si="13">E51</f>
        <v>7125</v>
      </c>
      <c r="F52" s="15">
        <f t="shared" si="13"/>
        <v>22998</v>
      </c>
      <c r="G52" s="15">
        <v>2588</v>
      </c>
      <c r="H52" s="15">
        <f t="shared" si="13"/>
        <v>2233</v>
      </c>
      <c r="I52" s="15">
        <f t="shared" si="13"/>
        <v>67253</v>
      </c>
      <c r="J52" s="15">
        <f t="shared" si="13"/>
        <v>114219</v>
      </c>
      <c r="K52" s="15">
        <f t="shared" si="13"/>
        <v>112000</v>
      </c>
      <c r="L52" s="15">
        <f t="shared" ref="L52" si="14">L51</f>
        <v>47000</v>
      </c>
    </row>
    <row r="53" spans="1:13" x14ac:dyDescent="0.2">
      <c r="H53" s="9"/>
      <c r="J53" s="9"/>
      <c r="K53" s="9"/>
      <c r="L53" s="9"/>
    </row>
    <row r="54" spans="1:13" x14ac:dyDescent="0.2">
      <c r="H54" s="9"/>
      <c r="J54" s="9"/>
      <c r="K54" s="9"/>
      <c r="L54" s="9"/>
    </row>
    <row r="55" spans="1:13" x14ac:dyDescent="0.2">
      <c r="G55" s="6" t="s">
        <v>290</v>
      </c>
      <c r="H55" s="6" t="s">
        <v>299</v>
      </c>
      <c r="I55" s="6" t="s">
        <v>301</v>
      </c>
      <c r="J55" s="6" t="s">
        <v>311</v>
      </c>
      <c r="K55" s="6" t="s">
        <v>319</v>
      </c>
      <c r="L55" s="6" t="s">
        <v>329</v>
      </c>
    </row>
    <row r="56" spans="1:13" x14ac:dyDescent="0.2">
      <c r="A56" s="7" t="s">
        <v>20</v>
      </c>
      <c r="G56" s="50" t="s">
        <v>3</v>
      </c>
      <c r="H56" s="50" t="s">
        <v>3</v>
      </c>
      <c r="I56" s="50" t="s">
        <v>3</v>
      </c>
      <c r="J56" s="50" t="s">
        <v>3</v>
      </c>
      <c r="K56" s="50" t="s">
        <v>5</v>
      </c>
      <c r="L56" s="50" t="s">
        <v>4</v>
      </c>
    </row>
    <row r="57" spans="1:13" x14ac:dyDescent="0.2">
      <c r="B57" s="14">
        <v>100.4371</v>
      </c>
      <c r="C57" s="1" t="s">
        <v>60</v>
      </c>
      <c r="E57" s="9">
        <v>2944</v>
      </c>
      <c r="F57" s="9">
        <v>5329</v>
      </c>
      <c r="G57" s="9">
        <v>2704</v>
      </c>
      <c r="H57" s="9">
        <v>16383</v>
      </c>
      <c r="I57" s="9">
        <v>14447</v>
      </c>
      <c r="J57" s="9">
        <v>30712</v>
      </c>
      <c r="K57" s="9">
        <v>12000</v>
      </c>
      <c r="L57" s="9">
        <v>12000</v>
      </c>
    </row>
    <row r="58" spans="1:13" x14ac:dyDescent="0.2">
      <c r="B58" s="67">
        <v>100.435</v>
      </c>
      <c r="C58" s="1" t="s">
        <v>341</v>
      </c>
      <c r="E58" s="9"/>
      <c r="F58" s="9"/>
      <c r="G58" s="9">
        <v>0</v>
      </c>
      <c r="H58" s="9">
        <v>0</v>
      </c>
      <c r="I58" s="9">
        <v>0</v>
      </c>
      <c r="J58" s="9">
        <v>500</v>
      </c>
      <c r="K58" s="9">
        <v>500</v>
      </c>
      <c r="L58" s="9">
        <v>500</v>
      </c>
    </row>
    <row r="59" spans="1:13" x14ac:dyDescent="0.2">
      <c r="B59" s="14">
        <v>100.4374</v>
      </c>
      <c r="C59" s="1" t="s">
        <v>353</v>
      </c>
      <c r="E59" s="9"/>
      <c r="F59" s="9"/>
      <c r="G59" s="9">
        <v>0</v>
      </c>
      <c r="H59" s="9">
        <v>0</v>
      </c>
      <c r="I59" s="9">
        <v>60996</v>
      </c>
      <c r="J59" s="9">
        <v>0</v>
      </c>
      <c r="K59" s="9">
        <v>0</v>
      </c>
      <c r="L59" s="9">
        <v>0</v>
      </c>
    </row>
    <row r="60" spans="1:13" x14ac:dyDescent="0.2">
      <c r="B60" s="14">
        <v>100.4375</v>
      </c>
      <c r="C60" s="1" t="s">
        <v>36</v>
      </c>
      <c r="E60" s="9">
        <v>647</v>
      </c>
      <c r="F60" s="9">
        <v>3117</v>
      </c>
      <c r="G60" s="9">
        <v>51387</v>
      </c>
      <c r="H60" s="9">
        <v>1747</v>
      </c>
      <c r="I60" s="9">
        <v>580465</v>
      </c>
      <c r="J60" s="9">
        <v>353413</v>
      </c>
      <c r="K60" s="70">
        <v>103000</v>
      </c>
      <c r="L60" s="9">
        <v>50000</v>
      </c>
    </row>
    <row r="61" spans="1:13" x14ac:dyDescent="0.2">
      <c r="B61" s="14">
        <v>100.4383</v>
      </c>
      <c r="C61" s="1" t="s">
        <v>63</v>
      </c>
      <c r="E61" s="9">
        <v>6781</v>
      </c>
      <c r="F61" s="9">
        <v>0</v>
      </c>
      <c r="G61" s="9">
        <v>0</v>
      </c>
      <c r="H61" s="9">
        <v>464</v>
      </c>
      <c r="I61" s="9">
        <v>0</v>
      </c>
      <c r="J61" s="9">
        <v>0</v>
      </c>
      <c r="K61" s="9">
        <v>0</v>
      </c>
      <c r="L61" s="9">
        <v>0</v>
      </c>
    </row>
    <row r="62" spans="1:13" x14ac:dyDescent="0.2">
      <c r="B62" s="14">
        <v>100.4389</v>
      </c>
      <c r="C62" s="1" t="s">
        <v>20</v>
      </c>
      <c r="E62" s="9">
        <v>0</v>
      </c>
      <c r="F62" s="9">
        <v>1101</v>
      </c>
      <c r="G62" s="9">
        <v>1460</v>
      </c>
      <c r="H62" s="9">
        <v>115</v>
      </c>
      <c r="I62" s="9">
        <v>920</v>
      </c>
      <c r="J62" s="9">
        <v>301</v>
      </c>
      <c r="K62" s="9">
        <v>0</v>
      </c>
      <c r="L62" s="9">
        <v>0</v>
      </c>
      <c r="M62" s="9"/>
    </row>
    <row r="63" spans="1:13" x14ac:dyDescent="0.2">
      <c r="B63" s="14">
        <v>100.4393</v>
      </c>
      <c r="C63" s="1" t="s">
        <v>62</v>
      </c>
      <c r="E63" s="9">
        <v>100</v>
      </c>
      <c r="F63" s="9">
        <v>601</v>
      </c>
      <c r="G63" s="9">
        <v>0</v>
      </c>
      <c r="H63" s="9">
        <v>13252</v>
      </c>
      <c r="I63" s="56">
        <v>1490</v>
      </c>
      <c r="J63" s="9">
        <v>0</v>
      </c>
      <c r="K63" s="9">
        <v>10</v>
      </c>
      <c r="L63" s="9">
        <v>0</v>
      </c>
    </row>
    <row r="64" spans="1:13" x14ac:dyDescent="0.2">
      <c r="B64" s="14">
        <v>100.43940000000001</v>
      </c>
      <c r="C64" s="1" t="s">
        <v>295</v>
      </c>
      <c r="E64" s="9">
        <v>0</v>
      </c>
      <c r="F64" s="9">
        <v>2</v>
      </c>
      <c r="G64" s="9">
        <v>317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</row>
    <row r="65" spans="1:13" x14ac:dyDescent="0.2">
      <c r="B65" s="14">
        <v>100.4395</v>
      </c>
      <c r="C65" s="1" t="s">
        <v>61</v>
      </c>
      <c r="E65" s="9">
        <v>0</v>
      </c>
      <c r="F65" s="9">
        <v>0</v>
      </c>
      <c r="G65" s="9">
        <v>20181</v>
      </c>
      <c r="H65" s="9">
        <v>11432</v>
      </c>
      <c r="I65" s="9">
        <v>0</v>
      </c>
      <c r="J65" s="9">
        <v>0</v>
      </c>
      <c r="K65" s="9">
        <v>83500</v>
      </c>
      <c r="L65" s="9">
        <v>0</v>
      </c>
    </row>
    <row r="66" spans="1:13" x14ac:dyDescent="0.2">
      <c r="B66" s="14">
        <v>100.4396</v>
      </c>
      <c r="C66" s="1" t="s">
        <v>64</v>
      </c>
      <c r="E66" s="11">
        <v>0</v>
      </c>
      <c r="F66" s="3">
        <v>0</v>
      </c>
      <c r="G66" s="3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</row>
    <row r="67" spans="1:13" x14ac:dyDescent="0.2">
      <c r="C67" s="2" t="s">
        <v>22</v>
      </c>
      <c r="E67" s="13">
        <f t="shared" ref="E67:L67" si="15">SUM(E57:E66)</f>
        <v>10472</v>
      </c>
      <c r="F67" s="13">
        <f t="shared" si="15"/>
        <v>10150</v>
      </c>
      <c r="G67" s="13">
        <f t="shared" si="15"/>
        <v>76049</v>
      </c>
      <c r="H67" s="13">
        <f t="shared" si="15"/>
        <v>43393</v>
      </c>
      <c r="I67" s="13">
        <f t="shared" si="15"/>
        <v>658318</v>
      </c>
      <c r="J67" s="13">
        <f t="shared" si="15"/>
        <v>384926</v>
      </c>
      <c r="K67" s="13">
        <f t="shared" si="15"/>
        <v>199010</v>
      </c>
      <c r="L67" s="13">
        <f t="shared" si="15"/>
        <v>62500</v>
      </c>
    </row>
    <row r="68" spans="1:13" x14ac:dyDescent="0.2">
      <c r="C68" s="2"/>
      <c r="E68" s="13"/>
      <c r="F68" s="13"/>
      <c r="G68" s="13"/>
      <c r="H68" s="13"/>
      <c r="I68" s="13"/>
      <c r="J68" s="13"/>
      <c r="K68" s="13"/>
      <c r="L68" s="13"/>
    </row>
    <row r="69" spans="1:13" x14ac:dyDescent="0.2">
      <c r="A69" s="7" t="s">
        <v>65</v>
      </c>
      <c r="C69" s="2"/>
      <c r="E69" s="13"/>
      <c r="F69" s="13"/>
      <c r="G69" s="13"/>
      <c r="H69" s="13"/>
      <c r="I69" s="13"/>
      <c r="J69" s="13"/>
      <c r="K69" s="13"/>
      <c r="L69" s="13"/>
    </row>
    <row r="70" spans="1:13" x14ac:dyDescent="0.2">
      <c r="B70" s="14">
        <v>100.43980000000001</v>
      </c>
      <c r="C70" s="1" t="s">
        <v>66</v>
      </c>
      <c r="E70" s="9">
        <v>397900</v>
      </c>
      <c r="F70" s="9">
        <v>400000</v>
      </c>
      <c r="G70" s="9">
        <v>435000</v>
      </c>
      <c r="H70" s="9">
        <v>265000</v>
      </c>
      <c r="I70" s="9">
        <v>260000</v>
      </c>
      <c r="J70" s="9">
        <v>265000</v>
      </c>
      <c r="K70" s="9">
        <v>310000</v>
      </c>
      <c r="L70" s="9">
        <v>300000</v>
      </c>
    </row>
    <row r="71" spans="1:13" x14ac:dyDescent="0.2">
      <c r="B71" s="14">
        <v>100.43899999999999</v>
      </c>
      <c r="C71" s="1" t="s">
        <v>273</v>
      </c>
      <c r="E71" s="9">
        <v>5714</v>
      </c>
      <c r="F71" s="9">
        <v>5000</v>
      </c>
      <c r="G71" s="9">
        <v>0</v>
      </c>
      <c r="H71" s="9">
        <v>5000</v>
      </c>
      <c r="I71" s="9">
        <v>5000</v>
      </c>
      <c r="J71" s="9">
        <v>5000</v>
      </c>
      <c r="K71" s="9">
        <v>5000</v>
      </c>
      <c r="L71" s="9">
        <v>5000</v>
      </c>
    </row>
    <row r="72" spans="1:13" x14ac:dyDescent="0.2">
      <c r="B72" s="14">
        <v>100.4401</v>
      </c>
      <c r="C72" s="1" t="s">
        <v>309</v>
      </c>
      <c r="E72" s="9">
        <v>0</v>
      </c>
      <c r="F72" s="9">
        <v>0</v>
      </c>
      <c r="G72" s="9">
        <v>0</v>
      </c>
      <c r="H72" s="9">
        <v>2000</v>
      </c>
      <c r="I72" s="9">
        <v>2000</v>
      </c>
      <c r="J72" s="9">
        <v>2000</v>
      </c>
      <c r="K72" s="9">
        <v>2000</v>
      </c>
      <c r="L72" s="9">
        <v>2000</v>
      </c>
    </row>
    <row r="73" spans="1:13" x14ac:dyDescent="0.2">
      <c r="B73" s="14">
        <v>100.4391</v>
      </c>
      <c r="C73" s="1" t="s">
        <v>262</v>
      </c>
      <c r="E73" s="9">
        <v>0</v>
      </c>
      <c r="F73" s="9">
        <v>30000</v>
      </c>
      <c r="G73" s="9">
        <v>0</v>
      </c>
      <c r="H73" s="9">
        <v>20000</v>
      </c>
      <c r="I73" s="9">
        <v>20000</v>
      </c>
      <c r="J73" s="9">
        <v>2000</v>
      </c>
      <c r="K73" s="9">
        <v>10000</v>
      </c>
      <c r="L73" s="9">
        <v>10000</v>
      </c>
    </row>
    <row r="74" spans="1:13" x14ac:dyDescent="0.2">
      <c r="B74" s="14">
        <v>100.43989999999999</v>
      </c>
      <c r="C74" s="1" t="s">
        <v>307</v>
      </c>
      <c r="E74" s="9"/>
      <c r="F74" s="9"/>
      <c r="G74" s="9">
        <v>0</v>
      </c>
      <c r="H74" s="9">
        <v>-13252</v>
      </c>
      <c r="I74" s="9">
        <v>0</v>
      </c>
      <c r="J74" s="9">
        <v>0</v>
      </c>
      <c r="K74" s="9">
        <f>-51274-28302</f>
        <v>-79576</v>
      </c>
      <c r="L74" s="9">
        <v>0</v>
      </c>
    </row>
    <row r="75" spans="1:13" x14ac:dyDescent="0.2">
      <c r="B75" s="14">
        <v>100.4402</v>
      </c>
      <c r="C75" s="1" t="s">
        <v>320</v>
      </c>
      <c r="E75" s="9"/>
      <c r="F75" s="9">
        <v>0</v>
      </c>
      <c r="G75" s="9">
        <v>0</v>
      </c>
      <c r="H75" s="9">
        <v>51340</v>
      </c>
      <c r="I75" s="9">
        <v>0</v>
      </c>
      <c r="J75" s="9">
        <v>100000</v>
      </c>
      <c r="K75" s="9">
        <v>0</v>
      </c>
      <c r="L75" s="9">
        <v>0</v>
      </c>
      <c r="M75" s="9"/>
    </row>
    <row r="76" spans="1:13" x14ac:dyDescent="0.2">
      <c r="B76" s="68" t="s">
        <v>365</v>
      </c>
      <c r="C76" s="1" t="s">
        <v>65</v>
      </c>
      <c r="E76" s="11">
        <v>0</v>
      </c>
      <c r="F76" s="11">
        <v>-44945</v>
      </c>
      <c r="G76" s="11">
        <v>0</v>
      </c>
      <c r="H76" s="11">
        <v>70819</v>
      </c>
      <c r="I76" s="11">
        <v>0</v>
      </c>
      <c r="J76" s="11">
        <v>0</v>
      </c>
      <c r="K76" s="11">
        <v>0</v>
      </c>
      <c r="L76" s="11">
        <v>0</v>
      </c>
    </row>
    <row r="77" spans="1:13" x14ac:dyDescent="0.2">
      <c r="C77" s="2" t="s">
        <v>68</v>
      </c>
      <c r="E77" s="13">
        <f t="shared" ref="E77:K77" si="16">SUM(E70:E76)</f>
        <v>403614</v>
      </c>
      <c r="F77" s="13">
        <f t="shared" si="16"/>
        <v>390055</v>
      </c>
      <c r="G77" s="13">
        <f t="shared" si="16"/>
        <v>435000</v>
      </c>
      <c r="H77" s="13">
        <f t="shared" si="16"/>
        <v>400907</v>
      </c>
      <c r="I77" s="13">
        <f t="shared" si="16"/>
        <v>287000</v>
      </c>
      <c r="J77" s="13">
        <f t="shared" si="16"/>
        <v>374000</v>
      </c>
      <c r="K77" s="13">
        <f t="shared" si="16"/>
        <v>247424</v>
      </c>
      <c r="L77" s="13">
        <f t="shared" ref="L77" si="17">SUM(L70:L76)</f>
        <v>317000</v>
      </c>
    </row>
    <row r="78" spans="1:13" x14ac:dyDescent="0.2">
      <c r="H78" s="9"/>
      <c r="J78" s="9"/>
      <c r="K78" s="9"/>
      <c r="L78" s="9"/>
    </row>
    <row r="79" spans="1:13" x14ac:dyDescent="0.2">
      <c r="C79" s="2" t="s">
        <v>67</v>
      </c>
      <c r="E79" s="16">
        <f t="shared" ref="E79:L79" si="18">SUM(E20,E25, E29, E37, E42, E48, E52, E67, E77)</f>
        <v>1165246</v>
      </c>
      <c r="F79" s="16">
        <f t="shared" si="18"/>
        <v>1230641</v>
      </c>
      <c r="G79" s="16">
        <f t="shared" si="18"/>
        <v>1332281</v>
      </c>
      <c r="H79" s="16">
        <f t="shared" si="18"/>
        <v>1462301</v>
      </c>
      <c r="I79" s="16">
        <f t="shared" si="18"/>
        <v>2031057</v>
      </c>
      <c r="J79" s="16">
        <f t="shared" si="18"/>
        <v>1885874</v>
      </c>
      <c r="K79" s="16">
        <f t="shared" si="18"/>
        <v>1565302</v>
      </c>
      <c r="L79" s="16">
        <f t="shared" si="18"/>
        <v>1496270</v>
      </c>
    </row>
    <row r="80" spans="1:13" x14ac:dyDescent="0.2">
      <c r="A80" s="1" t="s">
        <v>1</v>
      </c>
    </row>
    <row r="81" spans="1:16" x14ac:dyDescent="0.2">
      <c r="A81" s="1" t="s">
        <v>1</v>
      </c>
      <c r="D81" s="2" t="s">
        <v>0</v>
      </c>
    </row>
    <row r="82" spans="1:16" x14ac:dyDescent="0.2">
      <c r="D82" s="2" t="s">
        <v>334</v>
      </c>
    </row>
    <row r="84" spans="1:16" x14ac:dyDescent="0.2">
      <c r="A84" s="3"/>
      <c r="B84" s="3"/>
      <c r="C84" s="3"/>
      <c r="D84" s="4" t="s">
        <v>38</v>
      </c>
      <c r="E84" s="3"/>
      <c r="F84" s="3"/>
      <c r="G84" s="3"/>
      <c r="H84" s="3"/>
      <c r="I84" s="3"/>
      <c r="J84" s="3"/>
      <c r="K84" s="3"/>
      <c r="L84" s="3"/>
    </row>
    <row r="85" spans="1:16" x14ac:dyDescent="0.2">
      <c r="A85" s="2" t="s">
        <v>1</v>
      </c>
      <c r="B85" s="1" t="s">
        <v>1</v>
      </c>
      <c r="C85" s="1" t="s">
        <v>1</v>
      </c>
      <c r="D85" s="1" t="s">
        <v>1</v>
      </c>
      <c r="E85" s="6" t="s">
        <v>2</v>
      </c>
      <c r="F85" s="2" t="s">
        <v>6</v>
      </c>
      <c r="G85" s="6" t="s">
        <v>290</v>
      </c>
      <c r="H85" s="6" t="s">
        <v>299</v>
      </c>
      <c r="I85" s="6" t="s">
        <v>301</v>
      </c>
      <c r="J85" s="6" t="s">
        <v>311</v>
      </c>
      <c r="K85" s="6" t="s">
        <v>319</v>
      </c>
      <c r="L85" s="6" t="s">
        <v>329</v>
      </c>
    </row>
    <row r="86" spans="1:16" x14ac:dyDescent="0.2">
      <c r="E86" s="7" t="s">
        <v>3</v>
      </c>
      <c r="F86" s="7" t="s">
        <v>3</v>
      </c>
      <c r="G86" s="50" t="s">
        <v>3</v>
      </c>
      <c r="H86" s="50" t="s">
        <v>3</v>
      </c>
      <c r="I86" s="50" t="s">
        <v>3</v>
      </c>
      <c r="J86" s="50" t="s">
        <v>3</v>
      </c>
      <c r="K86" s="50" t="s">
        <v>5</v>
      </c>
      <c r="L86" s="50" t="s">
        <v>4</v>
      </c>
    </row>
    <row r="88" spans="1:16" x14ac:dyDescent="0.2">
      <c r="A88" s="7" t="s">
        <v>69</v>
      </c>
      <c r="J88" s="1" t="s">
        <v>1</v>
      </c>
    </row>
    <row r="89" spans="1:16" x14ac:dyDescent="0.2">
      <c r="B89" s="17">
        <v>511.42099999999999</v>
      </c>
      <c r="C89" s="1" t="s">
        <v>23</v>
      </c>
      <c r="E89" s="9">
        <v>239607</v>
      </c>
      <c r="F89" s="9">
        <v>240404</v>
      </c>
      <c r="G89" s="9">
        <v>209118</v>
      </c>
      <c r="H89" s="9">
        <v>218062</v>
      </c>
      <c r="I89" s="9">
        <v>231868</v>
      </c>
      <c r="J89" s="9">
        <v>271578</v>
      </c>
      <c r="K89" s="9">
        <v>249000</v>
      </c>
      <c r="L89" s="70">
        <v>300270</v>
      </c>
      <c r="P89" s="1" t="s">
        <v>1</v>
      </c>
    </row>
    <row r="90" spans="1:16" x14ac:dyDescent="0.2">
      <c r="B90" s="17">
        <v>511.428</v>
      </c>
      <c r="C90" s="1" t="s">
        <v>16</v>
      </c>
      <c r="E90" s="8">
        <v>13649</v>
      </c>
      <c r="F90" s="9">
        <v>10187</v>
      </c>
      <c r="G90" s="9">
        <v>12041</v>
      </c>
      <c r="H90" s="9">
        <v>2964</v>
      </c>
      <c r="I90" s="9">
        <v>21801</v>
      </c>
      <c r="J90" s="9">
        <v>7293</v>
      </c>
      <c r="K90" s="9">
        <v>0</v>
      </c>
      <c r="L90" s="70">
        <v>0</v>
      </c>
      <c r="M90" s="9"/>
    </row>
    <row r="91" spans="1:16" x14ac:dyDescent="0.2">
      <c r="B91" s="17">
        <v>511.42399999999998</v>
      </c>
      <c r="C91" s="1" t="s">
        <v>75</v>
      </c>
      <c r="E91" s="8">
        <v>321</v>
      </c>
      <c r="F91" s="9">
        <v>0</v>
      </c>
      <c r="G91" s="9">
        <v>11458</v>
      </c>
      <c r="H91" s="9">
        <v>18087</v>
      </c>
      <c r="I91" s="9">
        <v>443</v>
      </c>
      <c r="J91" s="9">
        <v>16013</v>
      </c>
      <c r="K91" s="9">
        <v>23000</v>
      </c>
      <c r="L91" s="70">
        <v>13500</v>
      </c>
      <c r="P91" s="1" t="s">
        <v>1</v>
      </c>
    </row>
    <row r="92" spans="1:16" x14ac:dyDescent="0.2">
      <c r="B92" s="17">
        <v>511.45100000000002</v>
      </c>
      <c r="C92" s="1" t="s">
        <v>24</v>
      </c>
      <c r="E92" s="8">
        <v>43331</v>
      </c>
      <c r="F92" s="9">
        <v>53799</v>
      </c>
      <c r="G92" s="9">
        <v>52009</v>
      </c>
      <c r="H92" s="9">
        <v>46216</v>
      </c>
      <c r="I92" s="9">
        <v>35198</v>
      </c>
      <c r="J92" s="9">
        <v>31441</v>
      </c>
      <c r="K92" s="9">
        <v>22000</v>
      </c>
      <c r="L92" s="9">
        <v>23000</v>
      </c>
      <c r="M92" s="9"/>
    </row>
    <row r="93" spans="1:16" x14ac:dyDescent="0.2">
      <c r="B93" s="17">
        <v>511.51100000000002</v>
      </c>
      <c r="C93" s="1" t="s">
        <v>70</v>
      </c>
      <c r="E93" s="8">
        <v>5247</v>
      </c>
      <c r="F93" s="9">
        <v>674</v>
      </c>
      <c r="G93" s="9">
        <v>539</v>
      </c>
      <c r="H93" s="9">
        <v>1362</v>
      </c>
      <c r="I93" s="9">
        <v>239</v>
      </c>
      <c r="J93" s="9">
        <v>878</v>
      </c>
      <c r="K93" s="9">
        <v>4200</v>
      </c>
      <c r="L93" s="9">
        <v>1000</v>
      </c>
      <c r="P93" s="1" t="s">
        <v>1</v>
      </c>
    </row>
    <row r="94" spans="1:16" x14ac:dyDescent="0.2">
      <c r="B94" s="17">
        <v>511.53199999999998</v>
      </c>
      <c r="C94" s="1" t="s">
        <v>25</v>
      </c>
      <c r="E94" s="8">
        <v>0</v>
      </c>
      <c r="F94" s="9">
        <v>2031</v>
      </c>
      <c r="G94" s="9">
        <v>0</v>
      </c>
      <c r="H94" s="9">
        <v>0</v>
      </c>
      <c r="I94" s="9">
        <v>0</v>
      </c>
      <c r="J94" s="9">
        <v>10031</v>
      </c>
      <c r="K94" s="9">
        <v>1200</v>
      </c>
      <c r="L94" s="9">
        <v>1200</v>
      </c>
      <c r="N94" s="1" t="s">
        <v>1</v>
      </c>
    </row>
    <row r="95" spans="1:16" x14ac:dyDescent="0.2">
      <c r="B95" s="17">
        <v>511.53300000000002</v>
      </c>
      <c r="C95" s="1" t="s">
        <v>17</v>
      </c>
      <c r="E95" s="8">
        <v>11078</v>
      </c>
      <c r="F95" s="9">
        <v>8435</v>
      </c>
      <c r="G95" s="9">
        <v>4155</v>
      </c>
      <c r="H95" s="9">
        <v>2690</v>
      </c>
      <c r="I95" s="9">
        <v>3483</v>
      </c>
      <c r="J95" s="9">
        <v>3018</v>
      </c>
      <c r="K95" s="9">
        <v>15000</v>
      </c>
      <c r="L95" s="9">
        <v>10000</v>
      </c>
    </row>
    <row r="96" spans="1:16" x14ac:dyDescent="0.2">
      <c r="B96" s="17">
        <v>511.54899999999998</v>
      </c>
      <c r="C96" s="1" t="s">
        <v>18</v>
      </c>
      <c r="E96" s="8">
        <v>32929</v>
      </c>
      <c r="F96" s="9">
        <v>29497</v>
      </c>
      <c r="G96" s="9">
        <v>28820</v>
      </c>
      <c r="H96" s="9">
        <v>27488</v>
      </c>
      <c r="I96" s="9">
        <v>30987</v>
      </c>
      <c r="J96" s="9">
        <v>29976</v>
      </c>
      <c r="K96" s="9">
        <v>135000</v>
      </c>
      <c r="L96" s="9">
        <v>30000</v>
      </c>
      <c r="N96" s="1" t="s">
        <v>1</v>
      </c>
    </row>
    <row r="97" spans="2:16" x14ac:dyDescent="0.2">
      <c r="B97" s="17">
        <v>511.55099999999999</v>
      </c>
      <c r="C97" s="1" t="s">
        <v>29</v>
      </c>
      <c r="E97" s="8">
        <v>1516</v>
      </c>
      <c r="F97" s="9">
        <v>4718</v>
      </c>
      <c r="G97" s="9">
        <v>1474</v>
      </c>
      <c r="H97" s="9">
        <v>1913</v>
      </c>
      <c r="I97" s="9">
        <v>8600</v>
      </c>
      <c r="J97" s="9">
        <v>2754</v>
      </c>
      <c r="K97" s="9">
        <v>3700</v>
      </c>
      <c r="L97" s="9">
        <v>3500</v>
      </c>
      <c r="N97" s="8" t="s">
        <v>1</v>
      </c>
    </row>
    <row r="98" spans="2:16" x14ac:dyDescent="0.2">
      <c r="B98" s="17">
        <v>511.55200000000002</v>
      </c>
      <c r="C98" s="1" t="s">
        <v>32</v>
      </c>
      <c r="E98" s="8">
        <v>3033</v>
      </c>
      <c r="F98" s="9">
        <v>4029</v>
      </c>
      <c r="G98" s="9">
        <v>4955</v>
      </c>
      <c r="H98" s="9">
        <v>3754</v>
      </c>
      <c r="I98" s="9">
        <v>5147</v>
      </c>
      <c r="J98" s="9">
        <v>3781</v>
      </c>
      <c r="K98" s="9">
        <v>2700</v>
      </c>
      <c r="L98" s="9">
        <v>2400</v>
      </c>
    </row>
    <row r="99" spans="2:16" x14ac:dyDescent="0.2">
      <c r="B99" s="17">
        <v>511.55399999999997</v>
      </c>
      <c r="C99" s="1" t="s">
        <v>73</v>
      </c>
      <c r="E99" s="8">
        <v>209</v>
      </c>
      <c r="F99" s="9">
        <v>890</v>
      </c>
      <c r="G99" s="9">
        <v>1005</v>
      </c>
      <c r="H99" s="9">
        <v>233</v>
      </c>
      <c r="I99" s="9">
        <v>3616</v>
      </c>
      <c r="J99" s="9">
        <v>-1691</v>
      </c>
      <c r="K99" s="9">
        <v>3000</v>
      </c>
      <c r="L99" s="9">
        <v>3000</v>
      </c>
      <c r="N99" s="8" t="s">
        <v>1</v>
      </c>
    </row>
    <row r="100" spans="2:16" x14ac:dyDescent="0.2">
      <c r="B100" s="17">
        <v>511.56099999999998</v>
      </c>
      <c r="C100" s="1" t="s">
        <v>27</v>
      </c>
      <c r="E100" s="8">
        <v>715</v>
      </c>
      <c r="F100" s="9">
        <v>1035</v>
      </c>
      <c r="G100" s="9">
        <v>2215</v>
      </c>
      <c r="H100" s="9">
        <v>3779</v>
      </c>
      <c r="I100" s="9">
        <v>1364</v>
      </c>
      <c r="J100" s="9">
        <v>2614</v>
      </c>
      <c r="K100" s="9">
        <v>1500</v>
      </c>
      <c r="L100" s="9">
        <v>2000</v>
      </c>
    </row>
    <row r="101" spans="2:16" x14ac:dyDescent="0.2">
      <c r="B101" s="17">
        <v>511.56200000000001</v>
      </c>
      <c r="C101" s="1" t="s">
        <v>26</v>
      </c>
      <c r="E101" s="8">
        <v>6379</v>
      </c>
      <c r="F101" s="9">
        <v>7542</v>
      </c>
      <c r="G101" s="9">
        <v>813</v>
      </c>
      <c r="H101" s="9">
        <v>9235</v>
      </c>
      <c r="I101" s="9">
        <v>11385</v>
      </c>
      <c r="J101" s="9">
        <v>10949</v>
      </c>
      <c r="K101" s="9">
        <v>7500</v>
      </c>
      <c r="L101" s="9">
        <v>10000</v>
      </c>
      <c r="N101" s="1" t="s">
        <v>1</v>
      </c>
    </row>
    <row r="102" spans="2:16" x14ac:dyDescent="0.2">
      <c r="B102" s="17">
        <v>511.57100000000003</v>
      </c>
      <c r="C102" s="1" t="s">
        <v>31</v>
      </c>
      <c r="E102" s="8">
        <v>7317</v>
      </c>
      <c r="F102" s="9">
        <v>4726</v>
      </c>
      <c r="G102" s="9">
        <v>4090</v>
      </c>
      <c r="H102" s="9">
        <v>4101</v>
      </c>
      <c r="I102" s="9">
        <v>6096</v>
      </c>
      <c r="J102" s="9">
        <v>6987</v>
      </c>
      <c r="K102" s="9">
        <v>6500</v>
      </c>
      <c r="L102" s="9">
        <v>6500</v>
      </c>
      <c r="N102" s="1" t="s">
        <v>1</v>
      </c>
    </row>
    <row r="103" spans="2:16" x14ac:dyDescent="0.2">
      <c r="B103" s="17">
        <v>511.572</v>
      </c>
      <c r="C103" s="1" t="s">
        <v>30</v>
      </c>
      <c r="E103" s="8">
        <v>0</v>
      </c>
      <c r="F103" s="9">
        <v>12498</v>
      </c>
      <c r="G103" s="9">
        <v>8722</v>
      </c>
      <c r="H103" s="9">
        <v>12771</v>
      </c>
      <c r="I103" s="9">
        <v>5531</v>
      </c>
      <c r="J103" s="9">
        <v>9216</v>
      </c>
      <c r="K103" s="9">
        <v>17000</v>
      </c>
      <c r="L103" s="9">
        <v>20000</v>
      </c>
      <c r="N103" s="1" t="s">
        <v>1</v>
      </c>
    </row>
    <row r="104" spans="2:16" x14ac:dyDescent="0.2">
      <c r="B104" s="17">
        <v>511.59899999999999</v>
      </c>
      <c r="C104" s="1" t="s">
        <v>303</v>
      </c>
      <c r="E104" s="8">
        <v>0</v>
      </c>
      <c r="F104" s="9">
        <v>0</v>
      </c>
      <c r="G104" s="9">
        <v>328</v>
      </c>
      <c r="H104" s="9">
        <v>758</v>
      </c>
      <c r="I104" s="9">
        <v>0</v>
      </c>
      <c r="J104" s="9">
        <v>0</v>
      </c>
      <c r="K104" s="9">
        <v>0</v>
      </c>
      <c r="L104" s="9">
        <v>0</v>
      </c>
      <c r="M104" s="9"/>
    </row>
    <row r="105" spans="2:16" x14ac:dyDescent="0.2">
      <c r="B105" s="17">
        <v>511.61200000000002</v>
      </c>
      <c r="C105" s="1" t="s">
        <v>33</v>
      </c>
      <c r="E105" s="8">
        <v>3193</v>
      </c>
      <c r="F105" s="9">
        <v>0</v>
      </c>
      <c r="G105" s="9">
        <v>0</v>
      </c>
      <c r="H105" s="9">
        <v>870</v>
      </c>
      <c r="I105" s="9">
        <v>130</v>
      </c>
      <c r="J105" s="9">
        <v>1403</v>
      </c>
      <c r="K105" s="9">
        <v>0</v>
      </c>
      <c r="L105" s="9">
        <v>0</v>
      </c>
      <c r="P105" s="1" t="s">
        <v>1</v>
      </c>
    </row>
    <row r="106" spans="2:16" x14ac:dyDescent="0.2">
      <c r="B106" s="17">
        <v>511.65100000000001</v>
      </c>
      <c r="C106" s="1" t="s">
        <v>28</v>
      </c>
      <c r="E106" s="8">
        <v>4906</v>
      </c>
      <c r="F106" s="9">
        <v>6436</v>
      </c>
      <c r="G106" s="9">
        <v>3701</v>
      </c>
      <c r="H106" s="9">
        <f>2842+198</f>
        <v>3040</v>
      </c>
      <c r="I106" s="9">
        <f>3006-198</f>
        <v>2808</v>
      </c>
      <c r="J106" s="9">
        <v>3134</v>
      </c>
      <c r="K106" s="9">
        <v>3000</v>
      </c>
      <c r="L106" s="9">
        <v>3000</v>
      </c>
      <c r="N106" s="1" t="s">
        <v>1</v>
      </c>
    </row>
    <row r="107" spans="2:16" x14ac:dyDescent="0.2">
      <c r="B107" s="17">
        <v>511.851</v>
      </c>
      <c r="C107" s="1" t="s">
        <v>324</v>
      </c>
      <c r="E107" s="8"/>
      <c r="F107" s="9">
        <v>0</v>
      </c>
      <c r="G107" s="9">
        <v>0</v>
      </c>
      <c r="H107" s="9">
        <v>0</v>
      </c>
      <c r="I107" s="9">
        <v>0</v>
      </c>
      <c r="J107" s="9">
        <v>33573</v>
      </c>
      <c r="K107" s="9">
        <v>0</v>
      </c>
      <c r="L107" s="9">
        <v>0</v>
      </c>
    </row>
    <row r="108" spans="2:16" x14ac:dyDescent="0.2">
      <c r="B108" s="17">
        <v>511.911</v>
      </c>
      <c r="C108" s="1" t="s">
        <v>71</v>
      </c>
      <c r="E108" s="8">
        <v>3637</v>
      </c>
      <c r="F108" s="9">
        <v>4327</v>
      </c>
      <c r="G108" s="9">
        <v>1644</v>
      </c>
      <c r="H108" s="9">
        <v>939</v>
      </c>
      <c r="I108" s="9">
        <v>1451</v>
      </c>
      <c r="J108" s="9">
        <v>1529</v>
      </c>
      <c r="K108" s="9">
        <v>3402</v>
      </c>
      <c r="L108" s="9">
        <v>3500</v>
      </c>
    </row>
    <row r="109" spans="2:16" x14ac:dyDescent="0.2">
      <c r="B109" s="17">
        <v>511.91300000000001</v>
      </c>
      <c r="C109" s="1" t="s">
        <v>37</v>
      </c>
      <c r="E109" s="8">
        <v>13199</v>
      </c>
      <c r="F109" s="9">
        <v>1307</v>
      </c>
      <c r="G109" s="9">
        <v>1023</v>
      </c>
      <c r="H109" s="9">
        <v>0</v>
      </c>
      <c r="I109" s="9">
        <v>225</v>
      </c>
      <c r="J109" s="9">
        <v>269</v>
      </c>
      <c r="K109" s="9">
        <v>0</v>
      </c>
      <c r="L109" s="9">
        <v>0</v>
      </c>
      <c r="P109" s="1" t="s">
        <v>1</v>
      </c>
    </row>
    <row r="110" spans="2:16" x14ac:dyDescent="0.2">
      <c r="B110" s="17">
        <v>511.92899999999997</v>
      </c>
      <c r="C110" s="1" t="s">
        <v>20</v>
      </c>
      <c r="E110" s="18">
        <v>10114</v>
      </c>
      <c r="F110" s="11">
        <v>5620</v>
      </c>
      <c r="G110" s="11">
        <v>1939</v>
      </c>
      <c r="H110" s="11">
        <v>7510</v>
      </c>
      <c r="I110" s="11">
        <v>-7311</v>
      </c>
      <c r="J110" s="11">
        <v>45517</v>
      </c>
      <c r="K110" s="11">
        <v>1100</v>
      </c>
      <c r="L110" s="11">
        <v>1200</v>
      </c>
    </row>
    <row r="111" spans="2:16" x14ac:dyDescent="0.2">
      <c r="B111" s="17"/>
      <c r="C111" s="2" t="s">
        <v>72</v>
      </c>
      <c r="E111" s="13">
        <f t="shared" ref="E111:L111" si="19">SUM(E89:E110)</f>
        <v>400380</v>
      </c>
      <c r="F111" s="13">
        <f t="shared" si="19"/>
        <v>398155</v>
      </c>
      <c r="G111" s="13">
        <f t="shared" si="19"/>
        <v>350049</v>
      </c>
      <c r="H111" s="13">
        <f t="shared" si="19"/>
        <v>365772</v>
      </c>
      <c r="I111" s="13">
        <f t="shared" si="19"/>
        <v>363061</v>
      </c>
      <c r="J111" s="13">
        <f t="shared" si="19"/>
        <v>490263</v>
      </c>
      <c r="K111" s="13">
        <f t="shared" si="19"/>
        <v>498802</v>
      </c>
      <c r="L111" s="13">
        <f t="shared" si="19"/>
        <v>434070</v>
      </c>
    </row>
    <row r="112" spans="2:16" x14ac:dyDescent="0.2">
      <c r="B112" s="17"/>
      <c r="E112" s="10"/>
      <c r="F112" s="9"/>
      <c r="G112" s="9"/>
      <c r="H112" s="9"/>
      <c r="I112" s="9"/>
      <c r="J112" s="9"/>
      <c r="K112" s="9"/>
      <c r="L112" s="9"/>
    </row>
    <row r="113" spans="1:14" x14ac:dyDescent="0.2">
      <c r="B113" s="17"/>
      <c r="E113" s="10"/>
      <c r="F113" s="9"/>
      <c r="G113" s="9"/>
      <c r="H113" s="9"/>
      <c r="I113" s="9"/>
      <c r="J113" s="9"/>
      <c r="K113" s="9"/>
      <c r="L113" s="9"/>
    </row>
    <row r="114" spans="1:14" x14ac:dyDescent="0.2">
      <c r="D114" s="2" t="s">
        <v>0</v>
      </c>
    </row>
    <row r="115" spans="1:14" x14ac:dyDescent="0.2">
      <c r="D115" s="2" t="s">
        <v>334</v>
      </c>
    </row>
    <row r="117" spans="1:14" x14ac:dyDescent="0.2">
      <c r="A117" s="3"/>
      <c r="B117" s="3"/>
      <c r="C117" s="3"/>
      <c r="D117" s="3" t="s">
        <v>38</v>
      </c>
      <c r="E117" s="3"/>
      <c r="F117" s="3"/>
      <c r="G117" s="3"/>
      <c r="H117" s="3"/>
      <c r="I117" s="3"/>
      <c r="J117" s="3"/>
      <c r="K117" s="3"/>
      <c r="L117" s="3"/>
    </row>
    <row r="118" spans="1:14" x14ac:dyDescent="0.2">
      <c r="A118" s="2" t="s">
        <v>1</v>
      </c>
      <c r="B118" s="7" t="s">
        <v>79</v>
      </c>
      <c r="C118" s="19"/>
      <c r="E118" s="6" t="s">
        <v>2</v>
      </c>
      <c r="F118" s="2" t="s">
        <v>6</v>
      </c>
      <c r="G118" s="6" t="s">
        <v>290</v>
      </c>
      <c r="H118" s="6" t="s">
        <v>299</v>
      </c>
      <c r="I118" s="6" t="s">
        <v>301</v>
      </c>
      <c r="J118" s="6" t="s">
        <v>311</v>
      </c>
      <c r="K118" s="6" t="s">
        <v>319</v>
      </c>
      <c r="L118" s="6" t="s">
        <v>329</v>
      </c>
    </row>
    <row r="119" spans="1:14" x14ac:dyDescent="0.2">
      <c r="C119" s="19"/>
      <c r="E119" s="7" t="s">
        <v>3</v>
      </c>
      <c r="F119" s="7" t="s">
        <v>3</v>
      </c>
      <c r="G119" s="50" t="s">
        <v>3</v>
      </c>
      <c r="H119" s="50" t="s">
        <v>3</v>
      </c>
      <c r="I119" s="50" t="s">
        <v>3</v>
      </c>
      <c r="J119" s="50" t="s">
        <v>3</v>
      </c>
      <c r="K119" s="50" t="s">
        <v>5</v>
      </c>
      <c r="L119" s="50" t="s">
        <v>4</v>
      </c>
    </row>
    <row r="120" spans="1:14" x14ac:dyDescent="0.2">
      <c r="B120" s="1">
        <v>512.42100000000005</v>
      </c>
      <c r="C120" s="20" t="s">
        <v>80</v>
      </c>
      <c r="E120" s="9">
        <v>9850</v>
      </c>
      <c r="F120" s="9">
        <v>2400</v>
      </c>
      <c r="G120" s="9">
        <v>2700</v>
      </c>
      <c r="H120" s="9">
        <v>2700</v>
      </c>
      <c r="I120" s="9">
        <v>2750</v>
      </c>
      <c r="J120" s="9">
        <v>3300</v>
      </c>
      <c r="K120" s="9">
        <v>3300</v>
      </c>
      <c r="L120" s="9">
        <v>3300</v>
      </c>
    </row>
    <row r="121" spans="1:14" x14ac:dyDescent="0.2">
      <c r="B121" s="43">
        <v>512.42999999999995</v>
      </c>
      <c r="C121" s="20" t="s">
        <v>81</v>
      </c>
      <c r="E121" s="9">
        <v>0</v>
      </c>
      <c r="F121" s="9">
        <v>4774</v>
      </c>
      <c r="G121" s="9">
        <v>5075</v>
      </c>
      <c r="H121" s="9">
        <v>4575</v>
      </c>
      <c r="I121" s="9">
        <v>4250</v>
      </c>
      <c r="J121" s="9">
        <v>4950</v>
      </c>
      <c r="K121" s="9">
        <v>5200</v>
      </c>
      <c r="L121" s="9">
        <v>5200</v>
      </c>
    </row>
    <row r="122" spans="1:14" x14ac:dyDescent="0.2">
      <c r="B122" s="1">
        <v>512.43100000000004</v>
      </c>
      <c r="C122" s="20" t="s">
        <v>125</v>
      </c>
      <c r="E122" s="9">
        <v>0</v>
      </c>
      <c r="F122" s="9">
        <v>750</v>
      </c>
      <c r="G122" s="9">
        <v>750</v>
      </c>
      <c r="H122" s="9">
        <v>750</v>
      </c>
      <c r="I122" s="9">
        <v>750</v>
      </c>
      <c r="J122" s="9">
        <v>750</v>
      </c>
      <c r="K122" s="9">
        <v>750</v>
      </c>
      <c r="L122" s="9">
        <v>750</v>
      </c>
    </row>
    <row r="123" spans="1:14" x14ac:dyDescent="0.2">
      <c r="B123" s="1">
        <v>512.53300000000002</v>
      </c>
      <c r="C123" s="20" t="s">
        <v>17</v>
      </c>
      <c r="E123" s="9">
        <v>13790</v>
      </c>
      <c r="F123" s="9">
        <v>4988</v>
      </c>
      <c r="G123" s="9">
        <v>7507</v>
      </c>
      <c r="H123" s="9">
        <v>4340</v>
      </c>
      <c r="I123" s="9">
        <v>5145</v>
      </c>
      <c r="J123" s="9">
        <v>5495</v>
      </c>
      <c r="K123" s="9">
        <v>11000</v>
      </c>
      <c r="L123" s="9">
        <v>10000</v>
      </c>
      <c r="M123" s="9" t="s">
        <v>1</v>
      </c>
    </row>
    <row r="124" spans="1:14" x14ac:dyDescent="0.2">
      <c r="B124" s="1">
        <v>512.54899999999998</v>
      </c>
      <c r="C124" s="20" t="s">
        <v>18</v>
      </c>
      <c r="E124" s="9">
        <v>0</v>
      </c>
      <c r="F124" s="9">
        <v>8102</v>
      </c>
      <c r="G124" s="9">
        <v>495</v>
      </c>
      <c r="H124" s="9">
        <v>5746</v>
      </c>
      <c r="I124" s="9">
        <v>12298</v>
      </c>
      <c r="J124" s="9">
        <v>3375</v>
      </c>
      <c r="K124" s="9">
        <v>4000</v>
      </c>
      <c r="L124" s="9">
        <v>4000</v>
      </c>
      <c r="M124" s="9"/>
    </row>
    <row r="125" spans="1:14" x14ac:dyDescent="0.2">
      <c r="B125" s="1">
        <v>512.56100000000004</v>
      </c>
      <c r="C125" s="20" t="s">
        <v>82</v>
      </c>
      <c r="E125" s="9">
        <v>614</v>
      </c>
      <c r="F125" s="9">
        <v>641</v>
      </c>
      <c r="G125" s="9">
        <v>350</v>
      </c>
      <c r="H125" s="9">
        <v>33</v>
      </c>
      <c r="I125" s="9">
        <v>0</v>
      </c>
      <c r="J125" s="9">
        <v>0</v>
      </c>
      <c r="K125" s="9">
        <v>0</v>
      </c>
      <c r="L125" s="9">
        <v>0</v>
      </c>
    </row>
    <row r="126" spans="1:14" x14ac:dyDescent="0.2">
      <c r="B126" s="1">
        <v>512.56200000000001</v>
      </c>
      <c r="C126" s="20" t="s">
        <v>83</v>
      </c>
      <c r="E126" s="9">
        <v>4419</v>
      </c>
      <c r="F126" s="9">
        <v>3460</v>
      </c>
      <c r="G126" s="9">
        <v>0</v>
      </c>
      <c r="H126" s="9">
        <v>4869</v>
      </c>
      <c r="I126" s="9">
        <v>8559</v>
      </c>
      <c r="J126" s="9">
        <v>4565</v>
      </c>
      <c r="K126" s="9">
        <v>10000</v>
      </c>
      <c r="L126" s="9">
        <v>6000</v>
      </c>
    </row>
    <row r="127" spans="1:14" x14ac:dyDescent="0.2">
      <c r="B127" s="1">
        <v>512.61199999999997</v>
      </c>
      <c r="C127" s="20" t="s">
        <v>33</v>
      </c>
      <c r="E127" s="9"/>
      <c r="F127" s="9"/>
      <c r="G127" s="9">
        <v>0</v>
      </c>
      <c r="H127" s="9">
        <v>0</v>
      </c>
      <c r="I127" s="9">
        <v>0</v>
      </c>
      <c r="J127" s="9">
        <v>0</v>
      </c>
      <c r="K127" s="9">
        <v>1300</v>
      </c>
      <c r="L127" s="9">
        <v>0</v>
      </c>
    </row>
    <row r="128" spans="1:14" x14ac:dyDescent="0.2">
      <c r="B128" s="1">
        <v>512.65099999999995</v>
      </c>
      <c r="C128" s="20" t="s">
        <v>84</v>
      </c>
      <c r="E128" s="9">
        <v>309</v>
      </c>
      <c r="F128" s="9">
        <v>180</v>
      </c>
      <c r="G128" s="9">
        <v>523</v>
      </c>
      <c r="H128" s="9">
        <v>686</v>
      </c>
      <c r="I128" s="9">
        <v>31</v>
      </c>
      <c r="J128" s="9">
        <v>258</v>
      </c>
      <c r="K128" s="9">
        <v>200</v>
      </c>
      <c r="L128" s="9">
        <v>250</v>
      </c>
      <c r="N128" s="1" t="s">
        <v>1</v>
      </c>
    </row>
    <row r="129" spans="1:18" x14ac:dyDescent="0.2">
      <c r="B129" s="1">
        <v>512.92899999999997</v>
      </c>
      <c r="C129" s="20" t="s">
        <v>20</v>
      </c>
      <c r="E129" s="9"/>
      <c r="F129" s="9"/>
      <c r="G129" s="9">
        <v>0</v>
      </c>
      <c r="H129" s="9">
        <v>0</v>
      </c>
      <c r="I129" s="9">
        <v>0</v>
      </c>
      <c r="J129" s="9">
        <v>0</v>
      </c>
      <c r="K129" s="9">
        <v>400</v>
      </c>
      <c r="L129" s="9">
        <v>200</v>
      </c>
    </row>
    <row r="130" spans="1:18" x14ac:dyDescent="0.2">
      <c r="B130" s="1">
        <v>512.91300000000001</v>
      </c>
      <c r="C130" s="20" t="s">
        <v>86</v>
      </c>
      <c r="E130" s="11">
        <v>0</v>
      </c>
      <c r="F130" s="11">
        <v>70</v>
      </c>
      <c r="G130" s="11">
        <v>0</v>
      </c>
      <c r="H130" s="11">
        <v>0</v>
      </c>
      <c r="I130" s="11">
        <v>218</v>
      </c>
      <c r="J130" s="11">
        <v>83</v>
      </c>
      <c r="K130" s="11">
        <v>30</v>
      </c>
      <c r="L130" s="11">
        <v>100</v>
      </c>
    </row>
    <row r="131" spans="1:18" x14ac:dyDescent="0.2">
      <c r="C131" s="19" t="s">
        <v>87</v>
      </c>
      <c r="E131" s="13">
        <f t="shared" ref="E131:K131" si="20">SUM(E120:E130)</f>
        <v>28982</v>
      </c>
      <c r="F131" s="13">
        <f t="shared" si="20"/>
        <v>25365</v>
      </c>
      <c r="G131" s="13">
        <f t="shared" si="20"/>
        <v>17400</v>
      </c>
      <c r="H131" s="13">
        <f t="shared" si="20"/>
        <v>23699</v>
      </c>
      <c r="I131" s="13">
        <f t="shared" si="20"/>
        <v>34001</v>
      </c>
      <c r="J131" s="13">
        <f t="shared" si="20"/>
        <v>22776</v>
      </c>
      <c r="K131" s="13">
        <f t="shared" si="20"/>
        <v>36180</v>
      </c>
      <c r="L131" s="13">
        <f t="shared" ref="L131" si="21">SUM(L120:L130)</f>
        <v>29800</v>
      </c>
    </row>
    <row r="132" spans="1:18" x14ac:dyDescent="0.2">
      <c r="C132" s="19"/>
      <c r="E132" s="13"/>
      <c r="F132" s="13"/>
      <c r="G132" s="13"/>
      <c r="H132" s="13" t="s">
        <v>1</v>
      </c>
      <c r="I132" s="13"/>
      <c r="J132" s="13"/>
      <c r="K132" s="13"/>
      <c r="L132" s="13"/>
    </row>
    <row r="133" spans="1:18" x14ac:dyDescent="0.2">
      <c r="D133" s="2" t="s">
        <v>0</v>
      </c>
    </row>
    <row r="134" spans="1:18" x14ac:dyDescent="0.2">
      <c r="D134" s="2" t="s">
        <v>334</v>
      </c>
    </row>
    <row r="136" spans="1:18" x14ac:dyDescent="0.2">
      <c r="A136" s="3"/>
      <c r="B136" s="3"/>
      <c r="C136" s="3"/>
      <c r="D136" s="3" t="s">
        <v>38</v>
      </c>
      <c r="E136" s="3"/>
      <c r="F136" s="3"/>
      <c r="G136" s="3"/>
      <c r="H136" s="3"/>
      <c r="I136" s="3"/>
      <c r="J136" s="3"/>
      <c r="K136" s="3"/>
      <c r="L136" s="3"/>
    </row>
    <row r="137" spans="1:18" x14ac:dyDescent="0.2">
      <c r="B137" s="7" t="s">
        <v>88</v>
      </c>
      <c r="C137" s="19"/>
      <c r="E137" s="6" t="s">
        <v>2</v>
      </c>
      <c r="F137" s="2" t="s">
        <v>6</v>
      </c>
      <c r="G137" s="6" t="s">
        <v>290</v>
      </c>
      <c r="H137" s="6" t="s">
        <v>299</v>
      </c>
      <c r="I137" s="6" t="s">
        <v>301</v>
      </c>
      <c r="J137" s="6" t="s">
        <v>311</v>
      </c>
      <c r="K137" s="6" t="s">
        <v>319</v>
      </c>
      <c r="L137" s="6" t="s">
        <v>329</v>
      </c>
    </row>
    <row r="138" spans="1:18" x14ac:dyDescent="0.2">
      <c r="C138" s="19"/>
      <c r="E138" s="7" t="s">
        <v>3</v>
      </c>
      <c r="F138" s="7" t="s">
        <v>3</v>
      </c>
      <c r="G138" s="50" t="s">
        <v>3</v>
      </c>
      <c r="H138" s="50" t="s">
        <v>3</v>
      </c>
      <c r="I138" s="50" t="s">
        <v>3</v>
      </c>
      <c r="J138" s="50" t="s">
        <v>3</v>
      </c>
      <c r="K138" s="50" t="s">
        <v>5</v>
      </c>
      <c r="L138" s="50" t="s">
        <v>4</v>
      </c>
    </row>
    <row r="139" spans="1:18" x14ac:dyDescent="0.2">
      <c r="B139" s="1">
        <v>552.42100000000005</v>
      </c>
      <c r="C139" s="20" t="s">
        <v>312</v>
      </c>
      <c r="E139" s="1">
        <v>0</v>
      </c>
      <c r="F139" s="1">
        <v>0</v>
      </c>
      <c r="G139" s="9">
        <v>0</v>
      </c>
      <c r="H139" s="9">
        <v>0</v>
      </c>
      <c r="I139" s="9">
        <v>23936</v>
      </c>
      <c r="J139" s="9">
        <v>41048</v>
      </c>
      <c r="K139" s="9">
        <v>62500</v>
      </c>
      <c r="L139" s="70">
        <v>65000</v>
      </c>
    </row>
    <row r="140" spans="1:18" x14ac:dyDescent="0.2">
      <c r="B140" s="1">
        <v>552.42200000000003</v>
      </c>
      <c r="C140" s="20" t="s">
        <v>250</v>
      </c>
      <c r="F140" s="1">
        <v>0</v>
      </c>
      <c r="G140" s="9">
        <v>0</v>
      </c>
      <c r="H140" s="9">
        <v>0</v>
      </c>
      <c r="I140" s="9">
        <v>0</v>
      </c>
      <c r="J140" s="9">
        <v>315</v>
      </c>
      <c r="K140" s="9">
        <v>0</v>
      </c>
      <c r="L140" s="9">
        <v>0</v>
      </c>
    </row>
    <row r="141" spans="1:18" x14ac:dyDescent="0.2">
      <c r="B141" s="1">
        <v>552.45100000000002</v>
      </c>
      <c r="C141" s="1" t="s">
        <v>24</v>
      </c>
      <c r="E141" s="8">
        <v>0</v>
      </c>
      <c r="F141" s="9">
        <v>0</v>
      </c>
      <c r="G141" s="9">
        <v>0</v>
      </c>
      <c r="H141" s="9">
        <v>0</v>
      </c>
      <c r="I141" s="9">
        <v>4492</v>
      </c>
      <c r="J141" s="9">
        <v>10909</v>
      </c>
      <c r="K141" s="9">
        <v>11500</v>
      </c>
      <c r="L141" s="9">
        <v>12500</v>
      </c>
      <c r="M141" s="9"/>
    </row>
    <row r="142" spans="1:18" x14ac:dyDescent="0.2">
      <c r="B142" s="1">
        <v>552.51199999999994</v>
      </c>
      <c r="C142" s="20" t="s">
        <v>90</v>
      </c>
      <c r="E142" s="9">
        <v>103</v>
      </c>
      <c r="F142" s="9">
        <v>90</v>
      </c>
      <c r="G142" s="9">
        <v>0</v>
      </c>
      <c r="H142" s="9">
        <v>0</v>
      </c>
      <c r="I142" s="9">
        <v>763</v>
      </c>
      <c r="J142" s="9">
        <v>410</v>
      </c>
      <c r="K142" s="9">
        <v>1200</v>
      </c>
      <c r="L142" s="9">
        <v>2500</v>
      </c>
      <c r="O142" s="1" t="s">
        <v>1</v>
      </c>
      <c r="R142" s="1" t="s">
        <v>1</v>
      </c>
    </row>
    <row r="143" spans="1:18" x14ac:dyDescent="0.2">
      <c r="B143" s="1">
        <v>552.51300000000003</v>
      </c>
      <c r="C143" s="20" t="s">
        <v>322</v>
      </c>
      <c r="E143" s="9"/>
      <c r="F143" s="9">
        <v>0</v>
      </c>
      <c r="G143" s="9">
        <v>0</v>
      </c>
      <c r="H143" s="9">
        <v>0</v>
      </c>
      <c r="I143" s="9">
        <v>241</v>
      </c>
      <c r="J143" s="9">
        <v>765</v>
      </c>
      <c r="K143" s="9">
        <v>1500</v>
      </c>
      <c r="L143" s="9">
        <v>1000</v>
      </c>
    </row>
    <row r="144" spans="1:18" x14ac:dyDescent="0.2">
      <c r="B144" s="43">
        <v>552.53</v>
      </c>
      <c r="C144" s="20" t="s">
        <v>260</v>
      </c>
      <c r="E144" s="9">
        <v>0</v>
      </c>
      <c r="F144" s="9">
        <v>283</v>
      </c>
      <c r="G144" s="9">
        <v>555</v>
      </c>
      <c r="H144" s="9">
        <v>0</v>
      </c>
      <c r="I144" s="9">
        <v>1295</v>
      </c>
      <c r="J144" s="9">
        <v>5119</v>
      </c>
      <c r="K144" s="9">
        <v>4000</v>
      </c>
      <c r="L144" s="9">
        <v>4000</v>
      </c>
      <c r="M144" s="9"/>
    </row>
    <row r="145" spans="2:18" x14ac:dyDescent="0.2">
      <c r="B145" s="1">
        <v>552.54899999999998</v>
      </c>
      <c r="C145" s="20" t="s">
        <v>18</v>
      </c>
      <c r="E145" s="9">
        <v>1298</v>
      </c>
      <c r="F145" s="9">
        <v>12925</v>
      </c>
      <c r="G145" s="9">
        <v>13535</v>
      </c>
      <c r="H145" s="9">
        <v>26555</v>
      </c>
      <c r="I145" s="9">
        <v>16724</v>
      </c>
      <c r="J145" s="9">
        <v>61548</v>
      </c>
      <c r="K145" s="9">
        <v>1500</v>
      </c>
      <c r="L145" s="9">
        <v>5000</v>
      </c>
      <c r="O145" s="1" t="s">
        <v>1</v>
      </c>
      <c r="R145" s="1" t="s">
        <v>1</v>
      </c>
    </row>
    <row r="146" spans="2:18" x14ac:dyDescent="0.2">
      <c r="B146" s="1">
        <v>552.56100000000004</v>
      </c>
      <c r="C146" s="20" t="s">
        <v>98</v>
      </c>
      <c r="E146" s="9">
        <v>39</v>
      </c>
      <c r="F146" s="9">
        <v>0</v>
      </c>
      <c r="G146" s="9">
        <v>0</v>
      </c>
      <c r="H146" s="9">
        <v>0</v>
      </c>
      <c r="I146" s="9">
        <v>259</v>
      </c>
      <c r="J146" s="9">
        <v>245</v>
      </c>
      <c r="K146" s="9">
        <v>245</v>
      </c>
      <c r="L146" s="9">
        <v>250</v>
      </c>
    </row>
    <row r="147" spans="2:18" x14ac:dyDescent="0.2">
      <c r="B147" s="1">
        <v>552.56200000000001</v>
      </c>
      <c r="C147" s="20" t="s">
        <v>214</v>
      </c>
      <c r="E147" s="9"/>
      <c r="F147" s="9"/>
      <c r="G147" s="9">
        <v>0</v>
      </c>
      <c r="H147" s="9">
        <v>0</v>
      </c>
      <c r="I147" s="9">
        <v>0</v>
      </c>
      <c r="J147" s="9">
        <v>69</v>
      </c>
      <c r="K147" s="9">
        <v>50</v>
      </c>
      <c r="L147" s="9">
        <v>50</v>
      </c>
    </row>
    <row r="148" spans="2:18" x14ac:dyDescent="0.2">
      <c r="B148" s="1">
        <v>552.57100000000003</v>
      </c>
      <c r="C148" s="20" t="s">
        <v>31</v>
      </c>
      <c r="E148" s="9">
        <v>4446</v>
      </c>
      <c r="F148" s="9">
        <v>4636</v>
      </c>
      <c r="G148" s="9">
        <v>4007</v>
      </c>
      <c r="H148" s="9">
        <v>7150</v>
      </c>
      <c r="I148" s="9">
        <v>4557</v>
      </c>
      <c r="J148" s="9">
        <v>5878</v>
      </c>
      <c r="K148" s="9">
        <v>6500</v>
      </c>
      <c r="L148" s="9">
        <v>6500</v>
      </c>
      <c r="R148" s="1" t="s">
        <v>1</v>
      </c>
    </row>
    <row r="149" spans="2:18" ht="12.75" customHeight="1" x14ac:dyDescent="0.2">
      <c r="B149" s="1">
        <v>552.61099999999999</v>
      </c>
      <c r="C149" s="20" t="s">
        <v>89</v>
      </c>
      <c r="E149" s="9">
        <v>22131</v>
      </c>
      <c r="F149" s="9">
        <v>4866</v>
      </c>
      <c r="G149" s="9">
        <v>3238</v>
      </c>
      <c r="H149" s="9">
        <v>6622</v>
      </c>
      <c r="I149" s="9">
        <v>2227</v>
      </c>
      <c r="J149" s="9">
        <v>8312</v>
      </c>
      <c r="K149" s="9">
        <v>14000</v>
      </c>
      <c r="L149" s="9">
        <v>5000</v>
      </c>
      <c r="R149" s="1" t="s">
        <v>1</v>
      </c>
    </row>
    <row r="150" spans="2:18" x14ac:dyDescent="0.2">
      <c r="B150" s="1">
        <v>552.61199999999997</v>
      </c>
      <c r="C150" s="20" t="s">
        <v>91</v>
      </c>
      <c r="E150" s="9">
        <v>185</v>
      </c>
      <c r="F150" s="9">
        <v>0</v>
      </c>
      <c r="G150" s="9">
        <v>78</v>
      </c>
      <c r="H150" s="9">
        <v>8209</v>
      </c>
      <c r="I150" s="9">
        <v>4965</v>
      </c>
      <c r="J150" s="9">
        <v>66490</v>
      </c>
      <c r="K150" s="9">
        <v>30000</v>
      </c>
      <c r="L150" s="9">
        <v>30000</v>
      </c>
      <c r="O150" s="1" t="s">
        <v>1</v>
      </c>
    </row>
    <row r="151" spans="2:18" x14ac:dyDescent="0.2">
      <c r="B151" s="1">
        <v>552.65099999999995</v>
      </c>
      <c r="C151" s="20" t="s">
        <v>168</v>
      </c>
      <c r="E151" s="9">
        <v>322</v>
      </c>
      <c r="F151" s="9">
        <v>772</v>
      </c>
      <c r="G151" s="9">
        <v>331</v>
      </c>
      <c r="H151" s="9">
        <v>595</v>
      </c>
      <c r="I151" s="9">
        <v>4530</v>
      </c>
      <c r="J151" s="9">
        <v>5574</v>
      </c>
      <c r="K151" s="9">
        <v>5400</v>
      </c>
      <c r="L151" s="9">
        <v>5000</v>
      </c>
      <c r="M151" s="1" t="s">
        <v>1</v>
      </c>
      <c r="R151" s="1" t="s">
        <v>1</v>
      </c>
    </row>
    <row r="152" spans="2:18" x14ac:dyDescent="0.2">
      <c r="B152" s="1">
        <v>552.65499999999997</v>
      </c>
      <c r="C152" s="20" t="s">
        <v>106</v>
      </c>
      <c r="E152" s="9">
        <v>0</v>
      </c>
      <c r="F152" s="9">
        <v>0</v>
      </c>
      <c r="G152" s="9">
        <v>0</v>
      </c>
      <c r="H152" s="9">
        <v>94</v>
      </c>
      <c r="I152" s="9">
        <v>1051</v>
      </c>
      <c r="J152" s="9">
        <v>1425</v>
      </c>
      <c r="K152" s="9">
        <v>3000</v>
      </c>
      <c r="L152" s="9">
        <v>3000</v>
      </c>
    </row>
    <row r="153" spans="2:18" x14ac:dyDescent="0.2">
      <c r="B153" s="1">
        <v>552.65499999999997</v>
      </c>
      <c r="C153" s="20" t="s">
        <v>33</v>
      </c>
      <c r="E153" s="9"/>
      <c r="F153" s="9"/>
      <c r="G153" s="9">
        <v>0</v>
      </c>
      <c r="H153" s="9">
        <v>0</v>
      </c>
      <c r="I153" s="9">
        <v>0</v>
      </c>
      <c r="J153" s="9">
        <v>391</v>
      </c>
      <c r="K153" s="9">
        <v>0</v>
      </c>
      <c r="L153" s="9">
        <v>0</v>
      </c>
    </row>
    <row r="154" spans="2:18" x14ac:dyDescent="0.2">
      <c r="B154" s="1">
        <v>552.92899999999997</v>
      </c>
      <c r="C154" s="20" t="s">
        <v>20</v>
      </c>
      <c r="E154" s="11">
        <v>0</v>
      </c>
      <c r="F154" s="11">
        <v>0</v>
      </c>
      <c r="G154" s="11">
        <v>0</v>
      </c>
      <c r="H154" s="11">
        <v>0</v>
      </c>
      <c r="I154" s="11">
        <v>213</v>
      </c>
      <c r="J154" s="11">
        <v>516</v>
      </c>
      <c r="K154" s="11">
        <v>400</v>
      </c>
      <c r="L154" s="11">
        <v>400</v>
      </c>
      <c r="M154" s="1" t="s">
        <v>1</v>
      </c>
    </row>
    <row r="155" spans="2:18" x14ac:dyDescent="0.2">
      <c r="B155" s="1" t="s">
        <v>1</v>
      </c>
      <c r="C155" s="19" t="s">
        <v>96</v>
      </c>
      <c r="E155" s="13">
        <f t="shared" ref="E155:L155" si="22">SUM(E139:E154)</f>
        <v>28524</v>
      </c>
      <c r="F155" s="13">
        <f t="shared" si="22"/>
        <v>23572</v>
      </c>
      <c r="G155" s="13">
        <f t="shared" si="22"/>
        <v>21744</v>
      </c>
      <c r="H155" s="13">
        <f t="shared" si="22"/>
        <v>49225</v>
      </c>
      <c r="I155" s="13">
        <f t="shared" si="22"/>
        <v>65253</v>
      </c>
      <c r="J155" s="13">
        <f t="shared" si="22"/>
        <v>209014</v>
      </c>
      <c r="K155" s="13">
        <f t="shared" si="22"/>
        <v>141795</v>
      </c>
      <c r="L155" s="13">
        <f t="shared" si="22"/>
        <v>140200</v>
      </c>
    </row>
    <row r="156" spans="2:18" x14ac:dyDescent="0.2">
      <c r="C156" s="20"/>
      <c r="E156" s="13"/>
      <c r="F156" s="13"/>
      <c r="G156" s="13"/>
      <c r="H156" s="13"/>
      <c r="I156" s="13"/>
      <c r="J156" s="13"/>
      <c r="K156" s="13"/>
      <c r="L156" s="13"/>
    </row>
    <row r="157" spans="2:18" x14ac:dyDescent="0.2">
      <c r="B157" s="1" t="s">
        <v>1</v>
      </c>
      <c r="C157" s="19"/>
      <c r="E157" s="13"/>
      <c r="F157" s="13"/>
      <c r="G157" s="13"/>
      <c r="H157" s="13"/>
      <c r="I157" s="13"/>
      <c r="J157" s="13"/>
      <c r="K157" s="13"/>
      <c r="L157" s="13"/>
    </row>
    <row r="158" spans="2:18" x14ac:dyDescent="0.2">
      <c r="D158" s="2" t="s">
        <v>0</v>
      </c>
    </row>
    <row r="159" spans="2:18" x14ac:dyDescent="0.2">
      <c r="D159" s="2" t="s">
        <v>334</v>
      </c>
    </row>
    <row r="161" spans="1:12" x14ac:dyDescent="0.2">
      <c r="A161" s="3"/>
      <c r="B161" s="3"/>
      <c r="C161" s="3"/>
      <c r="D161" s="4" t="s">
        <v>38</v>
      </c>
      <c r="E161" s="3"/>
      <c r="F161" s="3"/>
      <c r="G161" s="3"/>
      <c r="H161" s="3"/>
      <c r="I161" s="3"/>
      <c r="J161" s="3"/>
      <c r="K161" s="3"/>
      <c r="L161" s="3"/>
    </row>
    <row r="162" spans="1:12" x14ac:dyDescent="0.2">
      <c r="B162" s="7" t="s">
        <v>92</v>
      </c>
      <c r="C162" s="19"/>
      <c r="E162" s="6" t="s">
        <v>2</v>
      </c>
      <c r="F162" s="2" t="s">
        <v>6</v>
      </c>
      <c r="G162" s="6" t="s">
        <v>290</v>
      </c>
      <c r="H162" s="6" t="s">
        <v>299</v>
      </c>
      <c r="I162" s="6" t="s">
        <v>301</v>
      </c>
      <c r="J162" s="6" t="s">
        <v>311</v>
      </c>
      <c r="K162" s="6" t="s">
        <v>319</v>
      </c>
      <c r="L162" s="6" t="s">
        <v>329</v>
      </c>
    </row>
    <row r="163" spans="1:12" x14ac:dyDescent="0.2">
      <c r="C163" s="19"/>
      <c r="E163" s="7" t="s">
        <v>3</v>
      </c>
      <c r="F163" s="7" t="s">
        <v>3</v>
      </c>
      <c r="G163" s="50" t="s">
        <v>3</v>
      </c>
      <c r="H163" s="50" t="s">
        <v>3</v>
      </c>
      <c r="I163" s="50" t="s">
        <v>3</v>
      </c>
      <c r="J163" s="50" t="s">
        <v>3</v>
      </c>
      <c r="K163" s="50" t="s">
        <v>5</v>
      </c>
      <c r="L163" s="50" t="s">
        <v>4</v>
      </c>
    </row>
    <row r="164" spans="1:12" x14ac:dyDescent="0.2">
      <c r="B164" s="1">
        <v>555.428</v>
      </c>
      <c r="C164" s="20" t="s">
        <v>93</v>
      </c>
      <c r="E164" s="9">
        <v>27907</v>
      </c>
      <c r="F164" s="9">
        <v>31044</v>
      </c>
      <c r="G164" s="9">
        <v>0</v>
      </c>
      <c r="H164" s="9">
        <f>1000+48719</f>
        <v>49719</v>
      </c>
      <c r="I164" s="9">
        <v>48620</v>
      </c>
      <c r="J164" s="9">
        <v>75871</v>
      </c>
      <c r="K164" s="9">
        <v>20475</v>
      </c>
      <c r="L164" s="9">
        <v>50000</v>
      </c>
    </row>
    <row r="165" spans="1:12" x14ac:dyDescent="0.2">
      <c r="B165" s="1">
        <v>555.471</v>
      </c>
      <c r="C165" s="20" t="s">
        <v>103</v>
      </c>
      <c r="E165" s="9"/>
      <c r="F165" s="9">
        <v>0</v>
      </c>
      <c r="G165" s="9">
        <v>0</v>
      </c>
      <c r="H165" s="9">
        <v>0</v>
      </c>
      <c r="I165" s="9">
        <v>0</v>
      </c>
      <c r="J165" s="9">
        <v>826</v>
      </c>
      <c r="K165" s="9">
        <v>359</v>
      </c>
      <c r="L165" s="9">
        <f>+Pool!N15</f>
        <v>500</v>
      </c>
    </row>
    <row r="166" spans="1:12" x14ac:dyDescent="0.2">
      <c r="B166" s="1">
        <v>555.51099999999997</v>
      </c>
      <c r="C166" s="20" t="s">
        <v>110</v>
      </c>
      <c r="E166" s="9">
        <v>428</v>
      </c>
      <c r="F166" s="9">
        <v>0</v>
      </c>
      <c r="G166" s="9">
        <v>0</v>
      </c>
      <c r="H166" s="9">
        <v>818</v>
      </c>
      <c r="I166" s="9">
        <v>0</v>
      </c>
      <c r="J166" s="9">
        <v>257</v>
      </c>
      <c r="K166" s="9">
        <v>0</v>
      </c>
      <c r="L166" s="9">
        <f>+Pool!N16</f>
        <v>0</v>
      </c>
    </row>
    <row r="167" spans="1:12" x14ac:dyDescent="0.2">
      <c r="B167" s="1">
        <v>555.51199999999994</v>
      </c>
      <c r="C167" s="20" t="s">
        <v>90</v>
      </c>
      <c r="E167" s="9">
        <v>0</v>
      </c>
      <c r="F167" s="9">
        <v>1403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9">
        <f>+Pool!N17</f>
        <v>0</v>
      </c>
    </row>
    <row r="168" spans="1:12" x14ac:dyDescent="0.2">
      <c r="B168" s="1">
        <v>555.54899999999998</v>
      </c>
      <c r="C168" s="20" t="s">
        <v>18</v>
      </c>
      <c r="E168" s="9">
        <v>691</v>
      </c>
      <c r="F168" s="9">
        <v>229</v>
      </c>
      <c r="G168" s="9">
        <v>0</v>
      </c>
      <c r="H168" s="9">
        <v>299</v>
      </c>
      <c r="I168" s="9">
        <v>4701</v>
      </c>
      <c r="J168" s="9">
        <v>7252</v>
      </c>
      <c r="K168" s="9">
        <v>14400</v>
      </c>
      <c r="L168" s="9">
        <f>+Pool!N18</f>
        <v>5000</v>
      </c>
    </row>
    <row r="169" spans="1:12" x14ac:dyDescent="0.2">
      <c r="B169" s="1">
        <v>555.55200000000002</v>
      </c>
      <c r="C169" s="20" t="s">
        <v>85</v>
      </c>
      <c r="E169" s="9">
        <v>309</v>
      </c>
      <c r="F169" s="9">
        <v>2037</v>
      </c>
      <c r="G169" s="9">
        <v>1772</v>
      </c>
      <c r="H169" s="9">
        <v>1879</v>
      </c>
      <c r="I169" s="9">
        <v>2289</v>
      </c>
      <c r="J169" s="9">
        <v>994</v>
      </c>
      <c r="K169" s="9">
        <v>492</v>
      </c>
      <c r="L169" s="9">
        <f>+Pool!N19</f>
        <v>500</v>
      </c>
    </row>
    <row r="170" spans="1:12" x14ac:dyDescent="0.2">
      <c r="B170" s="1">
        <v>555.56100000000004</v>
      </c>
      <c r="C170" s="20" t="s">
        <v>98</v>
      </c>
      <c r="E170" s="9">
        <v>68</v>
      </c>
      <c r="F170" s="9">
        <v>0</v>
      </c>
      <c r="G170" s="9">
        <v>0</v>
      </c>
      <c r="H170" s="9">
        <v>240</v>
      </c>
      <c r="I170" s="9">
        <v>0</v>
      </c>
      <c r="J170" s="9">
        <v>0</v>
      </c>
      <c r="K170" s="9">
        <v>0</v>
      </c>
      <c r="L170" s="9">
        <f>+Pool!N20</f>
        <v>0</v>
      </c>
    </row>
    <row r="171" spans="1:12" x14ac:dyDescent="0.2">
      <c r="B171" s="1">
        <v>555.56200000000001</v>
      </c>
      <c r="C171" s="20" t="s">
        <v>99</v>
      </c>
      <c r="E171" s="9">
        <v>0</v>
      </c>
      <c r="F171" s="9">
        <v>0</v>
      </c>
      <c r="G171" s="9">
        <v>0</v>
      </c>
      <c r="H171" s="9">
        <v>0</v>
      </c>
      <c r="I171" s="9">
        <v>1304</v>
      </c>
      <c r="J171" s="9">
        <v>3525</v>
      </c>
      <c r="K171" s="9">
        <v>570</v>
      </c>
      <c r="L171" s="9">
        <f>+Pool!N21</f>
        <v>2500</v>
      </c>
    </row>
    <row r="172" spans="1:12" x14ac:dyDescent="0.2">
      <c r="B172" s="1">
        <v>555.57100000000003</v>
      </c>
      <c r="C172" s="20" t="s">
        <v>31</v>
      </c>
      <c r="E172" s="9">
        <v>7486</v>
      </c>
      <c r="F172" s="9">
        <v>8976</v>
      </c>
      <c r="G172" s="9">
        <v>3709</v>
      </c>
      <c r="H172" s="9">
        <v>4907</v>
      </c>
      <c r="I172" s="9">
        <v>4690</v>
      </c>
      <c r="J172" s="9">
        <v>5386</v>
      </c>
      <c r="K172" s="9">
        <v>2600</v>
      </c>
      <c r="L172" s="9">
        <f>+Pool!N22</f>
        <v>5000</v>
      </c>
    </row>
    <row r="173" spans="1:12" x14ac:dyDescent="0.2">
      <c r="B173" s="1">
        <v>555.61099999999999</v>
      </c>
      <c r="C173" s="20" t="s">
        <v>332</v>
      </c>
      <c r="E173" s="9">
        <v>1018</v>
      </c>
      <c r="F173" s="9">
        <v>9615</v>
      </c>
      <c r="G173" s="9">
        <v>0</v>
      </c>
      <c r="H173" s="9">
        <v>134</v>
      </c>
      <c r="I173" s="9">
        <v>660</v>
      </c>
      <c r="J173" s="9">
        <v>1038</v>
      </c>
      <c r="K173" s="9">
        <v>11749</v>
      </c>
      <c r="L173" s="9">
        <f>+Pool!N23</f>
        <v>5000</v>
      </c>
    </row>
    <row r="174" spans="1:12" x14ac:dyDescent="0.2">
      <c r="B174" s="1">
        <v>555.61300000000006</v>
      </c>
      <c r="C174" s="20" t="s">
        <v>33</v>
      </c>
      <c r="E174" s="9"/>
      <c r="F174" s="9"/>
      <c r="G174" s="9">
        <v>0</v>
      </c>
      <c r="H174" s="9">
        <v>0</v>
      </c>
      <c r="I174" s="9">
        <v>0</v>
      </c>
      <c r="J174" s="9">
        <v>-38</v>
      </c>
      <c r="K174" s="9">
        <v>386</v>
      </c>
      <c r="L174" s="9">
        <f>+Pool!N24</f>
        <v>0</v>
      </c>
    </row>
    <row r="175" spans="1:12" x14ac:dyDescent="0.2">
      <c r="B175" s="1">
        <v>555.65099999999995</v>
      </c>
      <c r="C175" s="20" t="s">
        <v>168</v>
      </c>
      <c r="E175" s="9">
        <v>4814</v>
      </c>
      <c r="F175" s="9">
        <v>2237</v>
      </c>
      <c r="G175" s="9">
        <v>2041</v>
      </c>
      <c r="H175" s="9">
        <v>4361</v>
      </c>
      <c r="I175" s="9">
        <v>3248</v>
      </c>
      <c r="J175" s="9">
        <v>4836</v>
      </c>
      <c r="K175" s="9">
        <v>890</v>
      </c>
      <c r="L175" s="9">
        <f>+Pool!N25</f>
        <v>5000</v>
      </c>
    </row>
    <row r="176" spans="1:12" x14ac:dyDescent="0.2">
      <c r="B176" s="1">
        <v>555.654</v>
      </c>
      <c r="C176" s="20" t="s">
        <v>94</v>
      </c>
      <c r="E176" s="9">
        <v>9726</v>
      </c>
      <c r="F176" s="9">
        <v>7402</v>
      </c>
      <c r="G176" s="9">
        <v>7533</v>
      </c>
      <c r="H176" s="9">
        <v>21782</v>
      </c>
      <c r="I176" s="9">
        <v>25432</v>
      </c>
      <c r="J176" s="9">
        <v>20590</v>
      </c>
      <c r="K176" s="9">
        <v>23413</v>
      </c>
      <c r="L176" s="9">
        <f>+Pool!N26</f>
        <v>21000</v>
      </c>
    </row>
    <row r="177" spans="1:19" x14ac:dyDescent="0.2">
      <c r="B177" s="1">
        <v>555.65599999999995</v>
      </c>
      <c r="C177" s="20" t="s">
        <v>95</v>
      </c>
      <c r="E177" s="9">
        <v>5057</v>
      </c>
      <c r="F177" s="9">
        <v>5298</v>
      </c>
      <c r="G177" s="9">
        <v>410</v>
      </c>
      <c r="H177" s="9">
        <v>7660</v>
      </c>
      <c r="I177" s="9">
        <v>6523</v>
      </c>
      <c r="J177" s="9">
        <v>9150</v>
      </c>
      <c r="K177" s="9">
        <v>4432</v>
      </c>
      <c r="L177" s="9">
        <f>+Pool!N27</f>
        <v>3500</v>
      </c>
    </row>
    <row r="178" spans="1:19" x14ac:dyDescent="0.2">
      <c r="B178" s="43">
        <v>555.74</v>
      </c>
      <c r="C178" s="20" t="s">
        <v>298</v>
      </c>
      <c r="E178" s="9">
        <v>0</v>
      </c>
      <c r="F178" s="9">
        <v>0</v>
      </c>
      <c r="G178" s="9">
        <v>0</v>
      </c>
      <c r="H178" s="9">
        <v>5000</v>
      </c>
      <c r="I178" s="9">
        <v>5000</v>
      </c>
      <c r="J178" s="9">
        <v>5000</v>
      </c>
      <c r="K178" s="9">
        <v>5000</v>
      </c>
      <c r="L178" s="9">
        <f>+Pool!N28</f>
        <v>5000</v>
      </c>
    </row>
    <row r="179" spans="1:19" x14ac:dyDescent="0.2">
      <c r="B179" s="43">
        <v>555.82000000000005</v>
      </c>
      <c r="C179" s="20" t="s">
        <v>333</v>
      </c>
      <c r="E179" s="9">
        <v>4678</v>
      </c>
      <c r="F179" s="9">
        <v>0</v>
      </c>
      <c r="G179" s="9">
        <v>0</v>
      </c>
      <c r="H179" s="9">
        <v>3158</v>
      </c>
      <c r="I179" s="9">
        <v>1361</v>
      </c>
      <c r="J179" s="9">
        <v>619</v>
      </c>
      <c r="K179" s="9">
        <v>0</v>
      </c>
      <c r="L179" s="9">
        <v>2000</v>
      </c>
      <c r="N179" s="1" t="s">
        <v>1</v>
      </c>
    </row>
    <row r="180" spans="1:19" x14ac:dyDescent="0.2">
      <c r="B180" s="1">
        <v>555.92899999999997</v>
      </c>
      <c r="C180" s="20" t="s">
        <v>20</v>
      </c>
      <c r="E180" s="11">
        <v>200</v>
      </c>
      <c r="F180" s="11">
        <v>200</v>
      </c>
      <c r="G180" s="11">
        <v>0</v>
      </c>
      <c r="H180" s="11">
        <v>454</v>
      </c>
      <c r="I180" s="11">
        <v>1375</v>
      </c>
      <c r="J180" s="11">
        <v>19302</v>
      </c>
      <c r="K180" s="11">
        <v>260</v>
      </c>
      <c r="L180" s="11">
        <f>+Pool!N32</f>
        <v>500</v>
      </c>
    </row>
    <row r="181" spans="1:19" x14ac:dyDescent="0.2">
      <c r="C181" s="19" t="s">
        <v>97</v>
      </c>
      <c r="E181" s="13">
        <f t="shared" ref="E181:L181" si="23">SUM(E164:E180)</f>
        <v>62382</v>
      </c>
      <c r="F181" s="13">
        <f t="shared" si="23"/>
        <v>68441</v>
      </c>
      <c r="G181" s="13">
        <f t="shared" si="23"/>
        <v>15465</v>
      </c>
      <c r="H181" s="13">
        <f t="shared" si="23"/>
        <v>100411</v>
      </c>
      <c r="I181" s="13">
        <f t="shared" si="23"/>
        <v>105203</v>
      </c>
      <c r="J181" s="13">
        <f t="shared" si="23"/>
        <v>154608</v>
      </c>
      <c r="K181" s="13">
        <f t="shared" si="23"/>
        <v>85026</v>
      </c>
      <c r="L181" s="13">
        <f t="shared" si="23"/>
        <v>105500</v>
      </c>
    </row>
    <row r="183" spans="1:19" x14ac:dyDescent="0.2">
      <c r="C183" s="19"/>
      <c r="E183" s="13"/>
      <c r="F183" s="13"/>
      <c r="G183" s="13"/>
      <c r="H183" s="13"/>
      <c r="I183" s="13"/>
      <c r="J183" s="13"/>
      <c r="K183" s="13"/>
      <c r="L183" s="13"/>
    </row>
    <row r="184" spans="1:19" x14ac:dyDescent="0.2">
      <c r="D184" s="2" t="s">
        <v>0</v>
      </c>
    </row>
    <row r="185" spans="1:19" x14ac:dyDescent="0.2">
      <c r="D185" s="2" t="s">
        <v>334</v>
      </c>
    </row>
    <row r="186" spans="1:19" x14ac:dyDescent="0.2">
      <c r="D186" s="2"/>
    </row>
    <row r="187" spans="1:19" x14ac:dyDescent="0.2">
      <c r="A187" s="3"/>
      <c r="B187" s="3"/>
      <c r="C187" s="3"/>
      <c r="D187" s="4" t="s">
        <v>38</v>
      </c>
      <c r="E187" s="3"/>
      <c r="F187" s="3"/>
      <c r="G187" s="3"/>
      <c r="H187" s="3"/>
      <c r="I187" s="3"/>
      <c r="J187" s="3"/>
      <c r="K187" s="3"/>
      <c r="L187" s="3"/>
    </row>
    <row r="188" spans="1:19" x14ac:dyDescent="0.2">
      <c r="B188" s="7" t="s">
        <v>100</v>
      </c>
      <c r="C188" s="19"/>
      <c r="E188" s="6" t="s">
        <v>2</v>
      </c>
      <c r="F188" s="2" t="s">
        <v>6</v>
      </c>
      <c r="G188" s="6" t="s">
        <v>290</v>
      </c>
      <c r="H188" s="6" t="s">
        <v>299</v>
      </c>
      <c r="I188" s="6" t="s">
        <v>301</v>
      </c>
      <c r="J188" s="6" t="s">
        <v>311</v>
      </c>
      <c r="K188" s="6" t="s">
        <v>319</v>
      </c>
      <c r="L188" s="6" t="s">
        <v>329</v>
      </c>
    </row>
    <row r="189" spans="1:19" x14ac:dyDescent="0.2">
      <c r="C189" s="19"/>
      <c r="E189" s="7" t="s">
        <v>3</v>
      </c>
      <c r="F189" s="7" t="s">
        <v>3</v>
      </c>
      <c r="G189" s="50" t="s">
        <v>3</v>
      </c>
      <c r="H189" s="50" t="s">
        <v>3</v>
      </c>
      <c r="I189" s="50" t="s">
        <v>3</v>
      </c>
      <c r="J189" s="50" t="s">
        <v>3</v>
      </c>
      <c r="K189" s="50" t="s">
        <v>5</v>
      </c>
      <c r="L189" s="50" t="s">
        <v>4</v>
      </c>
    </row>
    <row r="190" spans="1:19" x14ac:dyDescent="0.2">
      <c r="B190" s="1">
        <v>521.42100000000005</v>
      </c>
      <c r="C190" s="20" t="s">
        <v>23</v>
      </c>
      <c r="E190" s="9">
        <v>212305</v>
      </c>
      <c r="F190" s="9">
        <v>186110</v>
      </c>
      <c r="G190" s="9">
        <v>239480</v>
      </c>
      <c r="H190" s="9">
        <v>224765</v>
      </c>
      <c r="I190" s="9">
        <v>265904</v>
      </c>
      <c r="J190" s="9">
        <v>257525</v>
      </c>
      <c r="K190" s="9">
        <v>250000</v>
      </c>
      <c r="L190" s="70">
        <v>286827</v>
      </c>
      <c r="M190" s="41" t="s">
        <v>1</v>
      </c>
      <c r="P190" s="41" t="s">
        <v>1</v>
      </c>
      <c r="Q190" s="1" t="s">
        <v>1</v>
      </c>
      <c r="S190" s="1" t="s">
        <v>1</v>
      </c>
    </row>
    <row r="191" spans="1:19" x14ac:dyDescent="0.2">
      <c r="B191" s="1">
        <v>521.428</v>
      </c>
      <c r="C191" s="20" t="s">
        <v>16</v>
      </c>
      <c r="E191" s="9">
        <v>14622</v>
      </c>
      <c r="F191" s="9">
        <v>22215</v>
      </c>
      <c r="G191" s="9">
        <v>0</v>
      </c>
      <c r="H191" s="9">
        <v>8954</v>
      </c>
      <c r="I191" s="9">
        <v>3525</v>
      </c>
      <c r="J191" s="9">
        <v>5269</v>
      </c>
      <c r="K191" s="9">
        <v>3500</v>
      </c>
      <c r="L191" s="70">
        <v>10000</v>
      </c>
    </row>
    <row r="192" spans="1:19" x14ac:dyDescent="0.2">
      <c r="B192" s="1">
        <v>521.42200000000003</v>
      </c>
      <c r="C192" s="20" t="s">
        <v>101</v>
      </c>
      <c r="E192" s="9">
        <v>39017</v>
      </c>
      <c r="F192" s="9">
        <v>43878</v>
      </c>
      <c r="G192" s="9">
        <v>48629</v>
      </c>
      <c r="H192" s="9">
        <v>77390</v>
      </c>
      <c r="I192" s="9">
        <v>64623</v>
      </c>
      <c r="J192" s="9">
        <v>75557</v>
      </c>
      <c r="K192" s="9">
        <v>75000</v>
      </c>
      <c r="L192" s="70">
        <v>30000</v>
      </c>
    </row>
    <row r="193" spans="2:14" x14ac:dyDescent="0.2">
      <c r="B193" s="1">
        <v>521.45100000000002</v>
      </c>
      <c r="C193" s="20" t="s">
        <v>24</v>
      </c>
      <c r="E193" s="9">
        <v>51023</v>
      </c>
      <c r="F193" s="9">
        <v>45115</v>
      </c>
      <c r="G193" s="9">
        <v>62019</v>
      </c>
      <c r="H193" s="9">
        <v>43667</v>
      </c>
      <c r="I193" s="9">
        <v>63267</v>
      </c>
      <c r="J193" s="9">
        <v>62853</v>
      </c>
      <c r="K193" s="9">
        <v>51000</v>
      </c>
      <c r="L193" s="9">
        <v>65000</v>
      </c>
    </row>
    <row r="194" spans="2:14" x14ac:dyDescent="0.2">
      <c r="B194" s="1">
        <v>521.452</v>
      </c>
      <c r="C194" s="20" t="s">
        <v>102</v>
      </c>
      <c r="E194" s="9">
        <v>1319</v>
      </c>
      <c r="F194" s="9">
        <v>1683</v>
      </c>
      <c r="G194" s="9">
        <v>1290</v>
      </c>
      <c r="H194" s="9">
        <v>1419</v>
      </c>
      <c r="I194" s="9">
        <v>1889</v>
      </c>
      <c r="J194" s="9">
        <v>1279</v>
      </c>
      <c r="K194" s="9">
        <v>500</v>
      </c>
      <c r="L194" s="9">
        <v>500</v>
      </c>
    </row>
    <row r="195" spans="2:14" x14ac:dyDescent="0.2">
      <c r="B195" s="1">
        <v>521.51199999999994</v>
      </c>
      <c r="C195" s="20" t="s">
        <v>90</v>
      </c>
      <c r="E195" s="9">
        <v>245</v>
      </c>
      <c r="F195" s="9">
        <v>899</v>
      </c>
      <c r="G195" s="9">
        <v>146</v>
      </c>
      <c r="H195" s="9">
        <v>26</v>
      </c>
      <c r="I195" s="9">
        <v>64</v>
      </c>
      <c r="J195" s="9">
        <v>0</v>
      </c>
      <c r="K195" s="9">
        <v>0</v>
      </c>
      <c r="L195" s="9">
        <v>0</v>
      </c>
    </row>
    <row r="196" spans="2:14" x14ac:dyDescent="0.2">
      <c r="B196" s="1">
        <v>521.51300000000003</v>
      </c>
      <c r="C196" s="20" t="s">
        <v>105</v>
      </c>
      <c r="E196" s="9">
        <v>3382</v>
      </c>
      <c r="F196" s="9">
        <v>2136</v>
      </c>
      <c r="G196" s="9">
        <v>5796</v>
      </c>
      <c r="H196" s="9">
        <v>5926</v>
      </c>
      <c r="I196" s="9">
        <v>10665</v>
      </c>
      <c r="J196" s="9">
        <v>24315</v>
      </c>
      <c r="K196" s="9">
        <v>10000</v>
      </c>
      <c r="L196" s="9">
        <v>10000</v>
      </c>
    </row>
    <row r="197" spans="2:14" x14ac:dyDescent="0.2">
      <c r="B197" s="1">
        <v>521.52499999999998</v>
      </c>
      <c r="C197" s="20" t="s">
        <v>109</v>
      </c>
      <c r="E197" s="9">
        <v>0</v>
      </c>
      <c r="F197" s="9">
        <v>142</v>
      </c>
      <c r="G197" s="9">
        <v>403</v>
      </c>
      <c r="H197" s="9">
        <v>755</v>
      </c>
      <c r="I197" s="9">
        <v>880</v>
      </c>
      <c r="J197" s="9">
        <v>996</v>
      </c>
      <c r="K197" s="9">
        <v>1000</v>
      </c>
      <c r="L197" s="9">
        <v>1000</v>
      </c>
      <c r="M197" s="1" t="s">
        <v>1</v>
      </c>
    </row>
    <row r="198" spans="2:14" x14ac:dyDescent="0.2">
      <c r="B198" s="1">
        <v>521.53300000000002</v>
      </c>
      <c r="C198" s="20" t="s">
        <v>17</v>
      </c>
      <c r="E198" s="9">
        <v>14507</v>
      </c>
      <c r="F198" s="9">
        <v>6683</v>
      </c>
      <c r="G198" s="9">
        <v>16758</v>
      </c>
      <c r="H198" s="9">
        <v>3778</v>
      </c>
      <c r="I198" s="9">
        <v>13135</v>
      </c>
      <c r="J198" s="9">
        <v>13234</v>
      </c>
      <c r="K198" s="9">
        <v>10000</v>
      </c>
      <c r="L198" s="9">
        <v>7500</v>
      </c>
      <c r="M198" s="1" t="s">
        <v>1</v>
      </c>
    </row>
    <row r="199" spans="2:14" x14ac:dyDescent="0.2">
      <c r="B199" s="1">
        <v>521.54899999999998</v>
      </c>
      <c r="C199" s="20" t="s">
        <v>18</v>
      </c>
      <c r="E199" s="9">
        <v>10210</v>
      </c>
      <c r="F199" s="9">
        <v>2378</v>
      </c>
      <c r="G199" s="9">
        <v>1845</v>
      </c>
      <c r="H199" s="9">
        <v>2707</v>
      </c>
      <c r="I199" s="9">
        <v>3550</v>
      </c>
      <c r="J199" s="9">
        <v>2716</v>
      </c>
      <c r="K199" s="9">
        <v>1000</v>
      </c>
      <c r="L199" s="9">
        <v>15000</v>
      </c>
    </row>
    <row r="200" spans="2:14" x14ac:dyDescent="0.2">
      <c r="B200" s="43">
        <v>521.54999999999995</v>
      </c>
      <c r="C200" s="20" t="s">
        <v>107</v>
      </c>
      <c r="E200" s="9">
        <v>32087</v>
      </c>
      <c r="F200" s="9">
        <v>77265</v>
      </c>
      <c r="G200" s="9">
        <v>74166</v>
      </c>
      <c r="H200" s="9">
        <v>6433</v>
      </c>
      <c r="I200" s="9">
        <v>103149</v>
      </c>
      <c r="J200" s="9">
        <v>65375</v>
      </c>
      <c r="K200" s="9">
        <v>71796</v>
      </c>
      <c r="L200" s="9">
        <v>73000</v>
      </c>
    </row>
    <row r="201" spans="2:14" x14ac:dyDescent="0.2">
      <c r="B201" s="1">
        <v>521.55100000000004</v>
      </c>
      <c r="C201" s="20" t="s">
        <v>29</v>
      </c>
      <c r="E201" s="9">
        <v>404</v>
      </c>
      <c r="F201" s="9">
        <v>298</v>
      </c>
      <c r="G201" s="9">
        <v>795</v>
      </c>
      <c r="H201" s="9">
        <v>214</v>
      </c>
      <c r="I201" s="9">
        <v>140</v>
      </c>
      <c r="J201" s="9">
        <v>152</v>
      </c>
      <c r="K201" s="9">
        <v>125</v>
      </c>
      <c r="L201" s="9">
        <v>125</v>
      </c>
    </row>
    <row r="202" spans="2:14" x14ac:dyDescent="0.2">
      <c r="B202" s="1">
        <v>521.55200000000002</v>
      </c>
      <c r="C202" s="20" t="s">
        <v>108</v>
      </c>
      <c r="E202" s="9">
        <v>5083</v>
      </c>
      <c r="F202" s="9">
        <v>9453</v>
      </c>
      <c r="G202" s="9">
        <v>5586</v>
      </c>
      <c r="H202" s="9">
        <v>6569</v>
      </c>
      <c r="I202" s="9">
        <v>7264</v>
      </c>
      <c r="J202" s="9">
        <v>6132</v>
      </c>
      <c r="K202" s="9">
        <v>4600</v>
      </c>
      <c r="L202" s="9">
        <v>4500</v>
      </c>
    </row>
    <row r="203" spans="2:14" x14ac:dyDescent="0.2">
      <c r="B203" s="1">
        <v>521.56100000000004</v>
      </c>
      <c r="C203" s="20" t="s">
        <v>27</v>
      </c>
      <c r="E203" s="9">
        <v>454</v>
      </c>
      <c r="F203" s="9">
        <v>5195</v>
      </c>
      <c r="G203" s="9">
        <v>5978</v>
      </c>
      <c r="H203" s="9">
        <v>4265</v>
      </c>
      <c r="I203" s="9">
        <v>4233</v>
      </c>
      <c r="J203" s="9">
        <v>4478</v>
      </c>
      <c r="K203" s="9">
        <v>4800</v>
      </c>
      <c r="L203" s="9">
        <v>5000</v>
      </c>
    </row>
    <row r="204" spans="2:14" x14ac:dyDescent="0.2">
      <c r="B204" s="1">
        <v>521.56200000000001</v>
      </c>
      <c r="C204" s="20" t="s">
        <v>26</v>
      </c>
      <c r="E204" s="9">
        <v>2975</v>
      </c>
      <c r="F204" s="9">
        <v>3260</v>
      </c>
      <c r="G204" s="9">
        <v>2441</v>
      </c>
      <c r="H204" s="9">
        <v>7169</v>
      </c>
      <c r="I204" s="9">
        <v>7915</v>
      </c>
      <c r="J204" s="9">
        <v>3756</v>
      </c>
      <c r="K204" s="9">
        <v>10000</v>
      </c>
      <c r="L204" s="9">
        <v>6000</v>
      </c>
    </row>
    <row r="205" spans="2:14" x14ac:dyDescent="0.2">
      <c r="B205" s="1">
        <v>521.56299999999999</v>
      </c>
      <c r="C205" s="20" t="s">
        <v>330</v>
      </c>
      <c r="E205" s="9"/>
      <c r="F205" s="9"/>
      <c r="G205" s="9">
        <v>0</v>
      </c>
      <c r="H205" s="9">
        <v>0</v>
      </c>
      <c r="I205" s="9">
        <v>0</v>
      </c>
      <c r="J205" s="9">
        <v>-225</v>
      </c>
      <c r="K205" s="9">
        <v>0</v>
      </c>
      <c r="L205" s="9">
        <v>0</v>
      </c>
    </row>
    <row r="206" spans="2:14" x14ac:dyDescent="0.2">
      <c r="B206" s="1">
        <v>521.57100000000003</v>
      </c>
      <c r="C206" s="20" t="s">
        <v>31</v>
      </c>
      <c r="E206" s="9">
        <v>1332</v>
      </c>
      <c r="F206" s="9">
        <v>1838</v>
      </c>
      <c r="G206" s="9">
        <v>1046</v>
      </c>
      <c r="H206" s="9">
        <v>964</v>
      </c>
      <c r="I206" s="9">
        <v>1282</v>
      </c>
      <c r="J206" s="9">
        <v>3204</v>
      </c>
      <c r="K206" s="9">
        <v>2500</v>
      </c>
      <c r="L206" s="9">
        <v>2600</v>
      </c>
    </row>
    <row r="207" spans="2:14" x14ac:dyDescent="0.2">
      <c r="B207" s="1">
        <v>521.572</v>
      </c>
      <c r="C207" s="20" t="s">
        <v>30</v>
      </c>
      <c r="E207" s="9">
        <v>0</v>
      </c>
      <c r="F207" s="9">
        <v>360</v>
      </c>
      <c r="G207" s="9">
        <v>697</v>
      </c>
      <c r="H207" s="9">
        <v>2681</v>
      </c>
      <c r="I207" s="9">
        <v>377</v>
      </c>
      <c r="J207" s="9">
        <v>2145</v>
      </c>
      <c r="K207" s="9">
        <v>500</v>
      </c>
      <c r="L207" s="9">
        <v>500</v>
      </c>
    </row>
    <row r="208" spans="2:14" x14ac:dyDescent="0.2">
      <c r="B208" s="1">
        <v>521.61099999999999</v>
      </c>
      <c r="C208" s="20" t="s">
        <v>110</v>
      </c>
      <c r="E208" s="9">
        <v>401</v>
      </c>
      <c r="F208" s="9">
        <v>647</v>
      </c>
      <c r="G208" s="9">
        <v>90</v>
      </c>
      <c r="H208" s="9">
        <v>1406</v>
      </c>
      <c r="I208" s="9">
        <v>507</v>
      </c>
      <c r="J208" s="9">
        <v>1960</v>
      </c>
      <c r="K208" s="9">
        <v>5000</v>
      </c>
      <c r="L208" s="9">
        <v>1500</v>
      </c>
      <c r="N208" s="1" t="s">
        <v>1</v>
      </c>
    </row>
    <row r="209" spans="1:13" x14ac:dyDescent="0.2">
      <c r="B209" s="1">
        <v>521.61300000000006</v>
      </c>
      <c r="C209" s="20" t="s">
        <v>104</v>
      </c>
      <c r="E209" s="9">
        <v>350</v>
      </c>
      <c r="F209" s="9">
        <v>0</v>
      </c>
      <c r="G209" s="9">
        <v>3</v>
      </c>
      <c r="H209" s="9">
        <v>53</v>
      </c>
      <c r="I209" s="9">
        <v>19</v>
      </c>
      <c r="J209" s="9">
        <v>149</v>
      </c>
      <c r="K209" s="9">
        <v>0</v>
      </c>
      <c r="L209" s="9">
        <v>0</v>
      </c>
    </row>
    <row r="210" spans="1:13" x14ac:dyDescent="0.2">
      <c r="B210" s="43">
        <v>521.62</v>
      </c>
      <c r="C210" s="20" t="s">
        <v>103</v>
      </c>
      <c r="E210" s="9">
        <v>0</v>
      </c>
      <c r="F210" s="9">
        <v>1012</v>
      </c>
      <c r="G210" s="9">
        <v>3036</v>
      </c>
      <c r="H210" s="9">
        <v>2674</v>
      </c>
      <c r="I210" s="9">
        <v>1236</v>
      </c>
      <c r="J210" s="9">
        <v>3341</v>
      </c>
      <c r="K210" s="9">
        <v>6000</v>
      </c>
      <c r="L210" s="9">
        <v>3000</v>
      </c>
    </row>
    <row r="211" spans="1:13" x14ac:dyDescent="0.2">
      <c r="B211" s="1">
        <v>521.625</v>
      </c>
      <c r="C211" s="20" t="s">
        <v>277</v>
      </c>
      <c r="E211" s="9">
        <v>0</v>
      </c>
      <c r="F211" s="9">
        <v>698</v>
      </c>
      <c r="G211" s="9">
        <v>4384</v>
      </c>
      <c r="H211" s="9">
        <v>1394</v>
      </c>
      <c r="I211" s="9">
        <v>5860</v>
      </c>
      <c r="J211" s="9">
        <v>14609</v>
      </c>
      <c r="K211" s="9">
        <v>20000</v>
      </c>
      <c r="L211" s="9">
        <v>20000</v>
      </c>
    </row>
    <row r="212" spans="1:13" x14ac:dyDescent="0.2">
      <c r="B212" s="43">
        <v>521.65099999999995</v>
      </c>
      <c r="C212" s="20" t="s">
        <v>84</v>
      </c>
      <c r="E212" s="9">
        <v>0</v>
      </c>
      <c r="F212" s="9">
        <v>0</v>
      </c>
      <c r="G212" s="9">
        <v>579</v>
      </c>
      <c r="H212" s="9">
        <v>1266</v>
      </c>
      <c r="I212" s="9">
        <v>673</v>
      </c>
      <c r="J212" s="9">
        <v>1087</v>
      </c>
      <c r="K212" s="9">
        <v>1600</v>
      </c>
      <c r="L212" s="9">
        <v>1500</v>
      </c>
    </row>
    <row r="213" spans="1:13" x14ac:dyDescent="0.2">
      <c r="B213" s="1">
        <v>521.65499999999997</v>
      </c>
      <c r="C213" s="20" t="s">
        <v>106</v>
      </c>
      <c r="E213" s="9">
        <v>7025</v>
      </c>
      <c r="F213" s="9">
        <v>11211</v>
      </c>
      <c r="G213" s="9">
        <v>12573</v>
      </c>
      <c r="H213" s="9">
        <v>15053</v>
      </c>
      <c r="I213" s="9">
        <v>23731</v>
      </c>
      <c r="J213" s="9">
        <v>14242</v>
      </c>
      <c r="K213" s="9">
        <v>14000</v>
      </c>
      <c r="L213" s="9">
        <v>13000</v>
      </c>
    </row>
    <row r="214" spans="1:13" x14ac:dyDescent="0.2">
      <c r="B214" s="43">
        <v>521.84</v>
      </c>
      <c r="C214" s="20" t="s">
        <v>346</v>
      </c>
      <c r="E214" s="9">
        <v>66060</v>
      </c>
      <c r="F214" s="9">
        <v>44188</v>
      </c>
      <c r="G214" s="9">
        <v>19551</v>
      </c>
      <c r="H214" s="9">
        <v>2099</v>
      </c>
      <c r="I214" s="1">
        <v>940</v>
      </c>
      <c r="J214" s="9">
        <v>36748</v>
      </c>
      <c r="K214" s="9">
        <v>57200</v>
      </c>
      <c r="L214" s="9">
        <v>0</v>
      </c>
    </row>
    <row r="215" spans="1:13" x14ac:dyDescent="0.2">
      <c r="B215" s="1">
        <v>521.91300000000001</v>
      </c>
      <c r="C215" s="20" t="s">
        <v>37</v>
      </c>
      <c r="E215" s="9">
        <v>0</v>
      </c>
      <c r="F215" s="9">
        <v>0</v>
      </c>
      <c r="G215" s="9">
        <v>245</v>
      </c>
      <c r="H215" s="9">
        <v>421</v>
      </c>
      <c r="I215" s="9">
        <v>732</v>
      </c>
      <c r="J215" s="9">
        <v>327</v>
      </c>
      <c r="K215" s="9">
        <v>400</v>
      </c>
      <c r="L215" s="9">
        <v>400</v>
      </c>
      <c r="M215" s="1" t="s">
        <v>1</v>
      </c>
    </row>
    <row r="216" spans="1:13" x14ac:dyDescent="0.2">
      <c r="B216" s="1">
        <v>521.92899999999997</v>
      </c>
      <c r="C216" s="20" t="s">
        <v>20</v>
      </c>
      <c r="E216" s="11">
        <v>0</v>
      </c>
      <c r="F216" s="11">
        <v>0</v>
      </c>
      <c r="G216" s="11">
        <v>299</v>
      </c>
      <c r="H216" s="11">
        <v>616</v>
      </c>
      <c r="I216" s="11">
        <v>1019</v>
      </c>
      <c r="J216" s="11">
        <v>235</v>
      </c>
      <c r="K216" s="11">
        <v>400</v>
      </c>
      <c r="L216" s="11">
        <v>400</v>
      </c>
    </row>
    <row r="217" spans="1:13" x14ac:dyDescent="0.2">
      <c r="C217" s="19" t="s">
        <v>122</v>
      </c>
      <c r="E217" s="13">
        <f t="shared" ref="E217:L217" si="24">SUM(E190:E216)</f>
        <v>462801</v>
      </c>
      <c r="F217" s="13">
        <f t="shared" si="24"/>
        <v>466664</v>
      </c>
      <c r="G217" s="13">
        <f t="shared" si="24"/>
        <v>507835</v>
      </c>
      <c r="H217" s="13">
        <f t="shared" si="24"/>
        <v>422664</v>
      </c>
      <c r="I217" s="13">
        <f t="shared" si="24"/>
        <v>586579</v>
      </c>
      <c r="J217" s="13">
        <f t="shared" si="24"/>
        <v>601459</v>
      </c>
      <c r="K217" s="13">
        <f t="shared" si="24"/>
        <v>600921</v>
      </c>
      <c r="L217" s="13">
        <f t="shared" si="24"/>
        <v>557352</v>
      </c>
    </row>
    <row r="218" spans="1:13" x14ac:dyDescent="0.2">
      <c r="C218" s="19"/>
      <c r="E218" s="13"/>
      <c r="F218" s="13"/>
      <c r="G218" s="13"/>
      <c r="H218" s="13"/>
      <c r="I218" s="13"/>
      <c r="J218" s="13"/>
      <c r="K218" s="13"/>
      <c r="L218" s="13"/>
    </row>
    <row r="219" spans="1:13" x14ac:dyDescent="0.2">
      <c r="C219" s="19"/>
      <c r="E219" s="13"/>
      <c r="F219" s="13"/>
      <c r="G219" s="13"/>
      <c r="H219" s="13"/>
      <c r="I219" s="13"/>
      <c r="J219" s="13"/>
      <c r="K219" s="13"/>
      <c r="L219" s="13"/>
    </row>
    <row r="220" spans="1:13" x14ac:dyDescent="0.2">
      <c r="D220" s="2" t="s">
        <v>0</v>
      </c>
    </row>
    <row r="221" spans="1:13" x14ac:dyDescent="0.2">
      <c r="D221" s="2" t="s">
        <v>334</v>
      </c>
    </row>
    <row r="223" spans="1:13" x14ac:dyDescent="0.2">
      <c r="A223" s="3"/>
      <c r="B223" s="3"/>
      <c r="C223" s="3"/>
      <c r="D223" s="4" t="s">
        <v>38</v>
      </c>
      <c r="E223" s="3"/>
      <c r="F223" s="3"/>
      <c r="G223" s="3"/>
      <c r="H223" s="3"/>
      <c r="I223" s="3"/>
      <c r="J223" s="3"/>
      <c r="K223" s="3"/>
      <c r="L223" s="3"/>
    </row>
    <row r="224" spans="1:13" x14ac:dyDescent="0.2">
      <c r="B224" s="7" t="s">
        <v>317</v>
      </c>
      <c r="C224" s="19"/>
      <c r="E224" s="6" t="s">
        <v>2</v>
      </c>
      <c r="F224" s="2" t="s">
        <v>6</v>
      </c>
      <c r="G224" s="6" t="s">
        <v>290</v>
      </c>
      <c r="H224" s="6" t="s">
        <v>299</v>
      </c>
      <c r="I224" s="6" t="s">
        <v>301</v>
      </c>
      <c r="J224" s="6" t="s">
        <v>311</v>
      </c>
      <c r="K224" s="6" t="s">
        <v>319</v>
      </c>
      <c r="L224" s="6" t="s">
        <v>329</v>
      </c>
    </row>
    <row r="225" spans="2:21" x14ac:dyDescent="0.2">
      <c r="C225" s="19"/>
      <c r="E225" s="7" t="s">
        <v>3</v>
      </c>
      <c r="F225" s="7" t="s">
        <v>3</v>
      </c>
      <c r="G225" s="50" t="s">
        <v>3</v>
      </c>
      <c r="H225" s="50" t="s">
        <v>3</v>
      </c>
      <c r="I225" s="50" t="s">
        <v>3</v>
      </c>
      <c r="J225" s="50" t="s">
        <v>3</v>
      </c>
      <c r="K225" s="50" t="s">
        <v>5</v>
      </c>
      <c r="L225" s="50" t="s">
        <v>4</v>
      </c>
    </row>
    <row r="226" spans="2:21" x14ac:dyDescent="0.2">
      <c r="B226" s="1">
        <v>541.42100000000005</v>
      </c>
      <c r="C226" s="20" t="s">
        <v>23</v>
      </c>
      <c r="E226" s="9">
        <v>108807</v>
      </c>
      <c r="F226" s="9">
        <v>108740</v>
      </c>
      <c r="G226" s="9">
        <v>114168</v>
      </c>
      <c r="H226" s="9">
        <v>116965</v>
      </c>
      <c r="I226" s="9">
        <v>120567</v>
      </c>
      <c r="J226" s="9">
        <v>116999</v>
      </c>
      <c r="K226" s="9">
        <v>129000</v>
      </c>
      <c r="L226" s="70">
        <v>143520</v>
      </c>
      <c r="M226" s="1" t="s">
        <v>1</v>
      </c>
      <c r="P226" s="1" t="s">
        <v>1</v>
      </c>
      <c r="R226" s="1" t="s">
        <v>1</v>
      </c>
      <c r="U226" s="1" t="s">
        <v>1</v>
      </c>
    </row>
    <row r="227" spans="2:21" x14ac:dyDescent="0.2">
      <c r="B227" s="1">
        <v>541.42200000000003</v>
      </c>
      <c r="C227" s="20" t="s">
        <v>101</v>
      </c>
      <c r="E227" s="9">
        <v>5711</v>
      </c>
      <c r="F227" s="9">
        <v>3568</v>
      </c>
      <c r="G227" s="9">
        <v>4297</v>
      </c>
      <c r="H227" s="9">
        <v>4189</v>
      </c>
      <c r="I227" s="9">
        <v>2620</v>
      </c>
      <c r="J227" s="9">
        <v>4144</v>
      </c>
      <c r="K227" s="9">
        <v>3500</v>
      </c>
      <c r="L227" s="70">
        <v>3500</v>
      </c>
    </row>
    <row r="228" spans="2:21" x14ac:dyDescent="0.2">
      <c r="B228" s="1">
        <v>541.45100000000002</v>
      </c>
      <c r="C228" s="20" t="s">
        <v>24</v>
      </c>
      <c r="E228" s="9">
        <v>40495</v>
      </c>
      <c r="F228" s="9">
        <v>40722</v>
      </c>
      <c r="G228" s="9">
        <v>41718</v>
      </c>
      <c r="H228" s="9">
        <v>35049</v>
      </c>
      <c r="I228" s="9">
        <v>30270</v>
      </c>
      <c r="J228" s="9">
        <v>28178</v>
      </c>
      <c r="K228" s="9">
        <v>35000</v>
      </c>
      <c r="L228" s="9">
        <v>45000</v>
      </c>
    </row>
    <row r="229" spans="2:21" x14ac:dyDescent="0.2">
      <c r="B229" s="1">
        <v>541.51300000000003</v>
      </c>
      <c r="C229" s="20" t="s">
        <v>119</v>
      </c>
      <c r="E229" s="9">
        <v>3165</v>
      </c>
      <c r="F229" s="9">
        <v>5864</v>
      </c>
      <c r="G229" s="9">
        <v>7985</v>
      </c>
      <c r="H229" s="9">
        <v>4248</v>
      </c>
      <c r="I229" s="1">
        <v>2756</v>
      </c>
      <c r="J229" s="9">
        <v>9871</v>
      </c>
      <c r="K229" s="9">
        <v>24000</v>
      </c>
      <c r="L229" s="9">
        <v>15000</v>
      </c>
    </row>
    <row r="230" spans="2:21" x14ac:dyDescent="0.2">
      <c r="B230" s="1">
        <v>541.52200000000005</v>
      </c>
      <c r="C230" s="20" t="s">
        <v>115</v>
      </c>
      <c r="E230" s="9">
        <v>100</v>
      </c>
      <c r="F230" s="9">
        <v>0</v>
      </c>
      <c r="G230" s="9">
        <v>0</v>
      </c>
      <c r="H230" s="9">
        <v>2292</v>
      </c>
      <c r="I230" s="9">
        <v>1748</v>
      </c>
      <c r="J230" s="9">
        <v>1913</v>
      </c>
      <c r="K230" s="9">
        <v>600</v>
      </c>
      <c r="L230" s="9">
        <v>5000</v>
      </c>
    </row>
    <row r="231" spans="2:21" ht="25.5" x14ac:dyDescent="0.2">
      <c r="B231" s="1">
        <v>541.53099999999995</v>
      </c>
      <c r="C231" s="20" t="s">
        <v>114</v>
      </c>
      <c r="E231" s="9">
        <v>10989</v>
      </c>
      <c r="F231" s="9">
        <v>402</v>
      </c>
      <c r="G231" s="9">
        <v>5509</v>
      </c>
      <c r="H231" s="9">
        <v>3530</v>
      </c>
      <c r="I231" s="9">
        <v>6906</v>
      </c>
      <c r="J231" s="9">
        <v>15138</v>
      </c>
      <c r="K231" s="9">
        <v>15000</v>
      </c>
      <c r="L231" s="9">
        <v>20000</v>
      </c>
      <c r="N231" s="1" t="s">
        <v>1</v>
      </c>
    </row>
    <row r="232" spans="2:21" x14ac:dyDescent="0.2">
      <c r="B232" s="1">
        <v>541.53200000000004</v>
      </c>
      <c r="C232" s="20" t="s">
        <v>25</v>
      </c>
      <c r="E232" s="9">
        <v>0</v>
      </c>
      <c r="F232" s="9">
        <v>5716</v>
      </c>
      <c r="G232" s="9">
        <v>5659</v>
      </c>
      <c r="H232" s="9">
        <v>0</v>
      </c>
      <c r="I232" s="9">
        <v>37664</v>
      </c>
      <c r="J232" s="9">
        <v>38800</v>
      </c>
      <c r="K232" s="9">
        <v>8000</v>
      </c>
      <c r="L232" s="9">
        <v>10000</v>
      </c>
    </row>
    <row r="233" spans="2:21" ht="25.5" x14ac:dyDescent="0.2">
      <c r="B233" s="1">
        <v>541.53499999999997</v>
      </c>
      <c r="C233" s="20" t="s">
        <v>116</v>
      </c>
      <c r="E233" s="9">
        <v>0</v>
      </c>
      <c r="F233" s="9">
        <v>1958</v>
      </c>
      <c r="G233" s="9">
        <v>0</v>
      </c>
      <c r="H233" s="9">
        <v>425</v>
      </c>
      <c r="I233" s="9">
        <v>260</v>
      </c>
      <c r="J233" s="9">
        <v>458</v>
      </c>
      <c r="K233" s="9">
        <v>900</v>
      </c>
      <c r="L233" s="9">
        <v>1000</v>
      </c>
    </row>
    <row r="234" spans="2:21" ht="25.5" x14ac:dyDescent="0.2">
      <c r="B234" s="1">
        <v>541.53599999999994</v>
      </c>
      <c r="C234" s="20" t="s">
        <v>118</v>
      </c>
      <c r="E234" s="9">
        <v>0</v>
      </c>
      <c r="F234" s="9">
        <v>11560</v>
      </c>
      <c r="G234" s="9">
        <v>937</v>
      </c>
      <c r="H234" s="9">
        <v>0</v>
      </c>
      <c r="I234" s="1">
        <v>10294</v>
      </c>
      <c r="J234" s="9">
        <v>0</v>
      </c>
      <c r="K234" s="9">
        <v>0</v>
      </c>
      <c r="L234" s="9">
        <v>0</v>
      </c>
    </row>
    <row r="235" spans="2:21" x14ac:dyDescent="0.2">
      <c r="B235" s="1">
        <v>541.54899999999998</v>
      </c>
      <c r="C235" s="20" t="s">
        <v>18</v>
      </c>
      <c r="E235" s="9">
        <v>2475</v>
      </c>
      <c r="F235" s="9">
        <v>5562</v>
      </c>
      <c r="G235" s="9">
        <v>8626</v>
      </c>
      <c r="H235" s="9">
        <v>19018</v>
      </c>
      <c r="I235" s="1">
        <v>26869</v>
      </c>
      <c r="J235" s="9">
        <v>36504</v>
      </c>
      <c r="K235" s="9">
        <v>29000</v>
      </c>
      <c r="L235" s="9">
        <v>25000</v>
      </c>
      <c r="P235" s="9" t="s">
        <v>1</v>
      </c>
    </row>
    <row r="236" spans="2:21" x14ac:dyDescent="0.2">
      <c r="B236" s="1">
        <v>541.55100000000004</v>
      </c>
      <c r="C236" s="20" t="s">
        <v>29</v>
      </c>
      <c r="E236" s="9">
        <v>0</v>
      </c>
      <c r="F236" s="9">
        <v>0</v>
      </c>
      <c r="G236" s="9">
        <v>21</v>
      </c>
      <c r="H236" s="9">
        <v>0</v>
      </c>
      <c r="I236" s="1">
        <v>0</v>
      </c>
      <c r="J236" s="9">
        <v>0</v>
      </c>
      <c r="K236" s="9">
        <v>0</v>
      </c>
      <c r="L236" s="9">
        <v>0</v>
      </c>
      <c r="P236" s="9"/>
    </row>
    <row r="237" spans="2:21" x14ac:dyDescent="0.2">
      <c r="B237" s="1">
        <v>541.55200000000002</v>
      </c>
      <c r="C237" s="20" t="s">
        <v>85</v>
      </c>
      <c r="E237" s="9">
        <v>805</v>
      </c>
      <c r="F237" s="9">
        <v>2463</v>
      </c>
      <c r="G237" s="9">
        <v>1037</v>
      </c>
      <c r="H237" s="9">
        <v>1510</v>
      </c>
      <c r="I237" s="9">
        <v>457</v>
      </c>
      <c r="J237" s="9">
        <v>259</v>
      </c>
      <c r="K237" s="9">
        <v>1615</v>
      </c>
      <c r="L237" s="9">
        <v>1000</v>
      </c>
    </row>
    <row r="238" spans="2:21" x14ac:dyDescent="0.2">
      <c r="B238" s="1">
        <v>541.553</v>
      </c>
      <c r="C238" s="20" t="s">
        <v>331</v>
      </c>
      <c r="E238" s="9"/>
      <c r="F238" s="9"/>
      <c r="G238" s="9">
        <v>0</v>
      </c>
      <c r="H238" s="9">
        <v>0</v>
      </c>
      <c r="I238" s="9">
        <v>0</v>
      </c>
      <c r="J238" s="9">
        <v>175</v>
      </c>
      <c r="K238" s="9">
        <v>0</v>
      </c>
      <c r="L238" s="9">
        <v>0</v>
      </c>
    </row>
    <row r="239" spans="2:21" x14ac:dyDescent="0.2">
      <c r="B239" s="1">
        <v>541.56100000000004</v>
      </c>
      <c r="C239" s="20" t="s">
        <v>372</v>
      </c>
      <c r="E239" s="9">
        <v>0</v>
      </c>
      <c r="F239" s="9">
        <v>196</v>
      </c>
      <c r="G239" s="9">
        <v>283</v>
      </c>
      <c r="H239" s="9">
        <v>0</v>
      </c>
      <c r="I239" s="9">
        <v>0</v>
      </c>
      <c r="J239" s="9">
        <v>772</v>
      </c>
      <c r="K239" s="9">
        <v>130</v>
      </c>
      <c r="L239" s="9">
        <v>150</v>
      </c>
    </row>
    <row r="240" spans="2:21" x14ac:dyDescent="0.2">
      <c r="B240" s="1">
        <v>541.56200000000001</v>
      </c>
      <c r="C240" s="20" t="s">
        <v>26</v>
      </c>
      <c r="E240" s="9">
        <v>50</v>
      </c>
      <c r="F240" s="9">
        <v>0</v>
      </c>
      <c r="G240" s="9">
        <v>0</v>
      </c>
      <c r="H240" s="9">
        <v>199</v>
      </c>
      <c r="I240" s="9">
        <v>96</v>
      </c>
      <c r="J240" s="9">
        <v>14</v>
      </c>
      <c r="K240" s="9">
        <v>5900</v>
      </c>
      <c r="L240" s="9">
        <v>5000</v>
      </c>
      <c r="O240" s="1" t="s">
        <v>1</v>
      </c>
    </row>
    <row r="241" spans="2:15" x14ac:dyDescent="0.2">
      <c r="B241" s="1">
        <v>541.57100000000003</v>
      </c>
      <c r="C241" s="20" t="s">
        <v>31</v>
      </c>
      <c r="E241" s="9">
        <v>4601</v>
      </c>
      <c r="F241" s="9">
        <v>2275</v>
      </c>
      <c r="G241" s="9">
        <v>4120</v>
      </c>
      <c r="H241" s="9">
        <v>2773</v>
      </c>
      <c r="I241" s="9">
        <v>968</v>
      </c>
      <c r="J241" s="9">
        <v>684</v>
      </c>
      <c r="K241" s="9">
        <v>6000</v>
      </c>
      <c r="L241" s="9">
        <v>6000</v>
      </c>
    </row>
    <row r="242" spans="2:15" x14ac:dyDescent="0.2">
      <c r="B242" s="1">
        <v>541.572</v>
      </c>
      <c r="C242" s="20" t="s">
        <v>30</v>
      </c>
      <c r="E242" s="9">
        <v>0</v>
      </c>
      <c r="F242" s="9">
        <v>740</v>
      </c>
      <c r="G242" s="9">
        <v>210</v>
      </c>
      <c r="H242" s="9">
        <v>0</v>
      </c>
      <c r="I242" s="9">
        <v>0</v>
      </c>
      <c r="J242" s="9">
        <v>55</v>
      </c>
      <c r="K242" s="9">
        <v>0</v>
      </c>
      <c r="L242" s="9">
        <v>0</v>
      </c>
    </row>
    <row r="243" spans="2:15" x14ac:dyDescent="0.2">
      <c r="B243" s="1">
        <v>541.61099999999999</v>
      </c>
      <c r="C243" s="20" t="s">
        <v>70</v>
      </c>
      <c r="E243" s="9">
        <v>11676</v>
      </c>
      <c r="F243" s="9">
        <v>5906</v>
      </c>
      <c r="G243" s="9">
        <v>9284</v>
      </c>
      <c r="H243" s="9">
        <v>7585</v>
      </c>
      <c r="I243" s="56">
        <v>5393</v>
      </c>
      <c r="J243" s="9">
        <v>16668</v>
      </c>
      <c r="K243" s="9">
        <v>0</v>
      </c>
      <c r="L243" s="9">
        <v>2000</v>
      </c>
      <c r="O243" s="1" t="s">
        <v>1</v>
      </c>
    </row>
    <row r="244" spans="2:15" x14ac:dyDescent="0.2">
      <c r="B244" s="1">
        <v>541.61199999999997</v>
      </c>
      <c r="C244" s="20" t="s">
        <v>33</v>
      </c>
      <c r="E244" s="9">
        <v>4071</v>
      </c>
      <c r="F244" s="9">
        <v>20040</v>
      </c>
      <c r="G244" s="9">
        <v>4565</v>
      </c>
      <c r="H244" s="9">
        <v>10500</v>
      </c>
      <c r="I244" s="56">
        <v>2606</v>
      </c>
      <c r="J244" s="9">
        <v>1708</v>
      </c>
      <c r="K244" s="9">
        <v>4200</v>
      </c>
      <c r="L244" s="9">
        <v>5000</v>
      </c>
      <c r="O244" s="1" t="s">
        <v>1</v>
      </c>
    </row>
    <row r="245" spans="2:15" x14ac:dyDescent="0.2">
      <c r="B245" s="1">
        <v>541.65099999999995</v>
      </c>
      <c r="C245" s="20" t="s">
        <v>168</v>
      </c>
      <c r="E245" s="9">
        <v>6575</v>
      </c>
      <c r="F245" s="9">
        <v>6035</v>
      </c>
      <c r="G245" s="9">
        <v>4733</v>
      </c>
      <c r="H245" s="9">
        <v>5681</v>
      </c>
      <c r="I245" s="9">
        <v>6741</v>
      </c>
      <c r="J245" s="9">
        <v>3729</v>
      </c>
      <c r="K245" s="9">
        <v>7000</v>
      </c>
      <c r="L245" s="9">
        <v>3000</v>
      </c>
    </row>
    <row r="246" spans="2:15" x14ac:dyDescent="0.2">
      <c r="B246" s="1">
        <v>541.65300000000002</v>
      </c>
      <c r="C246" s="20" t="s">
        <v>117</v>
      </c>
      <c r="E246" s="9">
        <v>0</v>
      </c>
      <c r="F246" s="9">
        <v>1142</v>
      </c>
      <c r="G246" s="9">
        <v>1827</v>
      </c>
      <c r="H246" s="9">
        <v>1490</v>
      </c>
      <c r="I246" s="9">
        <v>3301</v>
      </c>
      <c r="J246" s="9">
        <v>892</v>
      </c>
      <c r="K246" s="9">
        <v>0</v>
      </c>
      <c r="L246" s="9">
        <v>1000</v>
      </c>
    </row>
    <row r="247" spans="2:15" x14ac:dyDescent="0.2">
      <c r="B247" s="1">
        <v>541.65499999999997</v>
      </c>
      <c r="C247" s="20" t="s">
        <v>106</v>
      </c>
      <c r="E247" s="9">
        <v>5201</v>
      </c>
      <c r="F247" s="9">
        <v>11239</v>
      </c>
      <c r="G247" s="9">
        <v>3807</v>
      </c>
      <c r="H247" s="9">
        <v>3474</v>
      </c>
      <c r="I247" s="9">
        <v>5134</v>
      </c>
      <c r="J247" s="9">
        <v>4237</v>
      </c>
      <c r="K247" s="9">
        <v>4950</v>
      </c>
      <c r="L247" s="9">
        <v>5000</v>
      </c>
      <c r="M247" s="1" t="s">
        <v>1</v>
      </c>
    </row>
    <row r="248" spans="2:15" x14ac:dyDescent="0.2">
      <c r="B248" s="1">
        <v>541.65700000000004</v>
      </c>
      <c r="C248" s="20" t="s">
        <v>314</v>
      </c>
      <c r="E248" s="9">
        <v>0</v>
      </c>
      <c r="F248" s="9">
        <v>0</v>
      </c>
      <c r="G248" s="9">
        <v>0</v>
      </c>
      <c r="H248" s="9">
        <v>0</v>
      </c>
      <c r="I248" s="9">
        <v>11519</v>
      </c>
      <c r="J248" s="9">
        <v>5710</v>
      </c>
      <c r="K248" s="9">
        <v>13250</v>
      </c>
      <c r="L248" s="9">
        <v>0</v>
      </c>
      <c r="M248" s="1" t="s">
        <v>1</v>
      </c>
    </row>
    <row r="249" spans="2:15" x14ac:dyDescent="0.2">
      <c r="B249" s="1">
        <v>541.65800000000002</v>
      </c>
      <c r="C249" s="20" t="s">
        <v>315</v>
      </c>
      <c r="E249" s="9">
        <v>0</v>
      </c>
      <c r="F249" s="9">
        <v>0</v>
      </c>
      <c r="G249" s="9">
        <v>0</v>
      </c>
      <c r="H249" s="9">
        <v>0</v>
      </c>
      <c r="I249" s="9">
        <v>40364</v>
      </c>
      <c r="J249" s="9">
        <v>657574</v>
      </c>
      <c r="K249" s="9">
        <v>950</v>
      </c>
      <c r="L249" s="9">
        <v>0</v>
      </c>
      <c r="M249" s="1" t="s">
        <v>1</v>
      </c>
    </row>
    <row r="250" spans="2:15" x14ac:dyDescent="0.2">
      <c r="B250" s="1">
        <v>541.92899999999997</v>
      </c>
      <c r="C250" s="20" t="s">
        <v>120</v>
      </c>
      <c r="E250" s="11">
        <v>0</v>
      </c>
      <c r="F250" s="11">
        <v>0</v>
      </c>
      <c r="G250" s="9">
        <v>130</v>
      </c>
      <c r="H250" s="9">
        <v>65</v>
      </c>
      <c r="I250" s="9">
        <v>93</v>
      </c>
      <c r="J250" s="9">
        <v>1118</v>
      </c>
      <c r="K250" s="9">
        <v>500</v>
      </c>
      <c r="L250" s="9">
        <v>500</v>
      </c>
      <c r="M250" s="1" t="s">
        <v>1</v>
      </c>
    </row>
    <row r="251" spans="2:15" x14ac:dyDescent="0.2">
      <c r="B251" s="1">
        <v>541.99900000000002</v>
      </c>
      <c r="C251" s="20" t="s">
        <v>354</v>
      </c>
      <c r="E251" s="9"/>
      <c r="F251" s="9"/>
      <c r="G251" s="11">
        <v>0</v>
      </c>
      <c r="H251" s="11">
        <v>0</v>
      </c>
      <c r="I251" s="11">
        <v>550844</v>
      </c>
      <c r="J251" s="11">
        <v>0</v>
      </c>
      <c r="K251" s="11">
        <v>0</v>
      </c>
      <c r="L251" s="11">
        <v>0</v>
      </c>
    </row>
    <row r="252" spans="2:15" x14ac:dyDescent="0.2">
      <c r="C252" s="19" t="s">
        <v>123</v>
      </c>
      <c r="E252" s="13">
        <f>SUM(E226:E250)</f>
        <v>204721</v>
      </c>
      <c r="F252" s="13">
        <f>SUM(F226:F250)</f>
        <v>234128</v>
      </c>
      <c r="G252" s="13">
        <f t="shared" ref="G252:L252" si="25">SUM(G226:G251)</f>
        <v>218916</v>
      </c>
      <c r="H252" s="13">
        <f t="shared" si="25"/>
        <v>218993</v>
      </c>
      <c r="I252" s="13">
        <f t="shared" si="25"/>
        <v>867470</v>
      </c>
      <c r="J252" s="13">
        <f t="shared" si="25"/>
        <v>945600</v>
      </c>
      <c r="K252" s="13">
        <f t="shared" si="25"/>
        <v>289495</v>
      </c>
      <c r="L252" s="13">
        <f t="shared" si="25"/>
        <v>296670</v>
      </c>
    </row>
    <row r="253" spans="2:15" x14ac:dyDescent="0.2">
      <c r="C253" s="19"/>
      <c r="E253" s="13"/>
      <c r="F253" s="13"/>
      <c r="G253" s="13"/>
      <c r="H253" s="13"/>
      <c r="I253" s="13"/>
      <c r="J253" s="13"/>
      <c r="K253" s="13"/>
      <c r="L253" s="13"/>
    </row>
    <row r="254" spans="2:15" x14ac:dyDescent="0.2">
      <c r="C254" s="19"/>
      <c r="E254" s="13"/>
      <c r="F254" s="13"/>
      <c r="G254" s="13"/>
      <c r="H254" s="13"/>
      <c r="I254" s="13"/>
      <c r="J254" s="13"/>
      <c r="K254" s="13"/>
      <c r="L254" s="13"/>
    </row>
    <row r="255" spans="2:15" x14ac:dyDescent="0.2">
      <c r="C255" s="19"/>
      <c r="E255" s="13"/>
      <c r="F255" s="13"/>
      <c r="G255" s="13"/>
      <c r="H255" s="13"/>
      <c r="I255" s="13"/>
      <c r="J255" s="13"/>
      <c r="K255" s="13"/>
      <c r="L255" s="13"/>
    </row>
    <row r="256" spans="2:15" x14ac:dyDescent="0.2">
      <c r="C256" s="19"/>
      <c r="D256" s="63" t="s">
        <v>364</v>
      </c>
      <c r="E256" s="13"/>
      <c r="F256" s="13"/>
      <c r="H256" s="13"/>
      <c r="I256" s="13"/>
      <c r="J256" s="13"/>
      <c r="K256" s="13"/>
      <c r="L256" s="13"/>
    </row>
    <row r="257" spans="1:14" x14ac:dyDescent="0.2">
      <c r="C257" s="19"/>
      <c r="E257" s="13"/>
      <c r="F257" s="13"/>
      <c r="G257" s="13"/>
      <c r="H257" s="13"/>
      <c r="I257" s="13"/>
      <c r="J257" s="13"/>
      <c r="K257" s="13"/>
      <c r="L257" s="13"/>
    </row>
    <row r="258" spans="1:14" x14ac:dyDescent="0.2">
      <c r="A258" s="2" t="s">
        <v>356</v>
      </c>
      <c r="C258" s="19"/>
      <c r="E258" s="13">
        <f t="shared" ref="E258:L258" si="26">SUM(E111, E131, E155, E181, E217, E252)</f>
        <v>1187790</v>
      </c>
      <c r="F258" s="13">
        <f t="shared" si="26"/>
        <v>1216325</v>
      </c>
      <c r="G258" s="13">
        <f t="shared" si="26"/>
        <v>1131409</v>
      </c>
      <c r="H258" s="13">
        <f t="shared" si="26"/>
        <v>1180764</v>
      </c>
      <c r="I258" s="13">
        <f t="shared" si="26"/>
        <v>2021567</v>
      </c>
      <c r="J258" s="13">
        <f t="shared" si="26"/>
        <v>2423720</v>
      </c>
      <c r="K258" s="13">
        <f t="shared" si="26"/>
        <v>1652219</v>
      </c>
      <c r="L258" s="13">
        <f t="shared" si="26"/>
        <v>1563592</v>
      </c>
    </row>
    <row r="259" spans="1:14" x14ac:dyDescent="0.2">
      <c r="C259" s="19"/>
      <c r="E259" s="13"/>
      <c r="F259" s="13"/>
      <c r="G259" s="13"/>
      <c r="H259" s="9"/>
      <c r="I259" s="13"/>
      <c r="J259" s="9"/>
      <c r="K259" s="9"/>
      <c r="L259" s="9"/>
    </row>
    <row r="260" spans="1:14" x14ac:dyDescent="0.2">
      <c r="A260" s="2" t="s">
        <v>362</v>
      </c>
      <c r="E260" s="16">
        <f t="shared" ref="E260:L260" si="27" xml:space="preserve"> (E79-E258)</f>
        <v>-22544</v>
      </c>
      <c r="F260" s="16">
        <f t="shared" si="27"/>
        <v>14316</v>
      </c>
      <c r="G260" s="16">
        <f t="shared" si="27"/>
        <v>200872</v>
      </c>
      <c r="H260" s="16">
        <f t="shared" si="27"/>
        <v>281537</v>
      </c>
      <c r="I260" s="16">
        <f t="shared" si="27"/>
        <v>9490</v>
      </c>
      <c r="J260" s="16">
        <f t="shared" si="27"/>
        <v>-537846</v>
      </c>
      <c r="K260" s="16">
        <f t="shared" si="27"/>
        <v>-86917</v>
      </c>
      <c r="L260" s="16">
        <f t="shared" si="27"/>
        <v>-67322</v>
      </c>
      <c r="N260" s="1" t="s">
        <v>1</v>
      </c>
    </row>
    <row r="261" spans="1:14" x14ac:dyDescent="0.2">
      <c r="E261" s="13"/>
      <c r="F261" s="13"/>
      <c r="G261" s="13"/>
      <c r="H261" s="9"/>
      <c r="I261" s="13"/>
      <c r="J261" s="9"/>
      <c r="K261" s="9"/>
      <c r="L261" s="9"/>
    </row>
    <row r="262" spans="1:14" x14ac:dyDescent="0.2">
      <c r="A262" s="2" t="s">
        <v>363</v>
      </c>
      <c r="E262" s="13">
        <f>SUM(E260:E260)</f>
        <v>-22544</v>
      </c>
      <c r="F262" s="13">
        <f>SUM(F260:F260)</f>
        <v>14316</v>
      </c>
      <c r="G262" s="62">
        <v>1272459</v>
      </c>
      <c r="H262" s="62">
        <v>1605711</v>
      </c>
      <c r="I262" s="62">
        <v>1615201</v>
      </c>
      <c r="J262" s="62">
        <v>1077355</v>
      </c>
      <c r="K262" s="62">
        <f>J262+K260</f>
        <v>990438</v>
      </c>
      <c r="L262" s="62">
        <f>K262+L260</f>
        <v>923116</v>
      </c>
    </row>
    <row r="264" spans="1:14" x14ac:dyDescent="0.2">
      <c r="E264" s="13" t="s">
        <v>1</v>
      </c>
      <c r="F264" s="13" t="s">
        <v>1</v>
      </c>
      <c r="G264" s="13"/>
      <c r="H264" s="13"/>
      <c r="I264" s="13"/>
      <c r="J264" s="13"/>
      <c r="K264" s="13"/>
      <c r="L264" s="13"/>
      <c r="M264" s="1" t="s">
        <v>1</v>
      </c>
    </row>
  </sheetData>
  <pageMargins left="0" right="0" top="0.5" bottom="0.5" header="0.3" footer="0.3"/>
  <pageSetup scale="95" orientation="portrait" r:id="rId1"/>
  <rowBreaks count="8" manualBreakCount="8">
    <brk id="54" max="16383" man="1"/>
    <brk id="79" max="16383" man="1"/>
    <brk id="113" max="16383" man="1"/>
    <brk id="132" max="16383" man="1"/>
    <brk id="156" max="16383" man="1"/>
    <brk id="183" max="16383" man="1"/>
    <brk id="219" max="16383" man="1"/>
    <brk id="253" max="11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8D028-3280-4701-8EBA-0A407AD62591}">
  <dimension ref="A1:S56"/>
  <sheetViews>
    <sheetView workbookViewId="0">
      <selection activeCell="O38" sqref="O38"/>
    </sheetView>
  </sheetViews>
  <sheetFormatPr defaultColWidth="9.140625" defaultRowHeight="12.75" x14ac:dyDescent="0.2"/>
  <cols>
    <col min="1" max="3" width="5.7109375" style="1" customWidth="1"/>
    <col min="4" max="4" width="21.7109375" style="1" customWidth="1"/>
    <col min="5" max="6" width="0" style="1" hidden="1" customWidth="1"/>
    <col min="7" max="7" width="10.7109375" style="1" hidden="1" customWidth="1"/>
    <col min="8" max="9" width="10.7109375" style="1" customWidth="1"/>
    <col min="10" max="13" width="9.140625" style="1"/>
    <col min="14" max="14" width="11.140625" style="1" bestFit="1" customWidth="1"/>
    <col min="15" max="16384" width="9.140625" style="1"/>
  </cols>
  <sheetData>
    <row r="1" spans="1:13" x14ac:dyDescent="0.2">
      <c r="D1" s="2" t="s">
        <v>0</v>
      </c>
    </row>
    <row r="2" spans="1:13" x14ac:dyDescent="0.2">
      <c r="D2" s="2" t="s">
        <v>334</v>
      </c>
    </row>
    <row r="4" spans="1:13" x14ac:dyDescent="0.2">
      <c r="A4" s="3"/>
      <c r="B4" s="3"/>
      <c r="C4" s="3"/>
      <c r="D4" s="4" t="s">
        <v>289</v>
      </c>
      <c r="E4" s="3"/>
      <c r="F4" s="3"/>
      <c r="G4" s="3"/>
      <c r="H4" s="3"/>
      <c r="I4" s="3"/>
      <c r="J4" s="3"/>
      <c r="K4" s="3"/>
      <c r="L4" s="3"/>
      <c r="M4" s="3"/>
    </row>
    <row r="5" spans="1:13" x14ac:dyDescent="0.2">
      <c r="A5" s="2" t="s">
        <v>1</v>
      </c>
      <c r="B5" s="2"/>
      <c r="C5" s="1" t="s">
        <v>1</v>
      </c>
      <c r="D5" s="1" t="s">
        <v>1</v>
      </c>
      <c r="E5" s="5">
        <v>0.93333333333333335</v>
      </c>
      <c r="F5" s="5">
        <v>0.94736842105263153</v>
      </c>
      <c r="G5" s="6" t="s">
        <v>276</v>
      </c>
      <c r="H5" s="6" t="s">
        <v>290</v>
      </c>
      <c r="I5" s="6" t="s">
        <v>299</v>
      </c>
      <c r="J5" s="6" t="s">
        <v>301</v>
      </c>
      <c r="K5" s="6" t="s">
        <v>311</v>
      </c>
      <c r="L5" s="6" t="s">
        <v>319</v>
      </c>
      <c r="M5" s="6" t="s">
        <v>329</v>
      </c>
    </row>
    <row r="6" spans="1:13" x14ac:dyDescent="0.2">
      <c r="E6" s="7" t="s">
        <v>3</v>
      </c>
      <c r="F6" s="50" t="s">
        <v>3</v>
      </c>
      <c r="G6" s="50" t="s">
        <v>3</v>
      </c>
      <c r="H6" s="50" t="s">
        <v>3</v>
      </c>
      <c r="I6" s="50" t="s">
        <v>3</v>
      </c>
      <c r="J6" s="50" t="s">
        <v>3</v>
      </c>
      <c r="K6" s="50" t="s">
        <v>3</v>
      </c>
      <c r="L6" s="50" t="s">
        <v>5</v>
      </c>
      <c r="M6" s="50" t="s">
        <v>4</v>
      </c>
    </row>
    <row r="7" spans="1:13" x14ac:dyDescent="0.2">
      <c r="A7" s="2" t="s">
        <v>7</v>
      </c>
      <c r="B7" s="2"/>
      <c r="E7" s="21">
        <v>764690</v>
      </c>
      <c r="F7" s="21">
        <v>0</v>
      </c>
      <c r="G7" s="13">
        <f>+F46</f>
        <v>-25906</v>
      </c>
      <c r="H7" s="13">
        <v>31965</v>
      </c>
      <c r="I7" s="13">
        <f>+H46</f>
        <v>19557</v>
      </c>
      <c r="J7" s="13">
        <f>+I46</f>
        <v>81272</v>
      </c>
      <c r="K7" s="13">
        <f>+J46</f>
        <v>59203</v>
      </c>
      <c r="L7" s="13">
        <f>+K46</f>
        <v>86454</v>
      </c>
      <c r="M7" s="13">
        <f>+L46</f>
        <v>161941</v>
      </c>
    </row>
    <row r="8" spans="1:13" x14ac:dyDescent="0.2">
      <c r="G8" s="9"/>
      <c r="H8" s="9"/>
    </row>
    <row r="9" spans="1:13" x14ac:dyDescent="0.2">
      <c r="A9" s="7" t="s">
        <v>8</v>
      </c>
      <c r="B9" s="7"/>
      <c r="G9" s="9"/>
      <c r="H9" s="9"/>
    </row>
    <row r="10" spans="1:13" x14ac:dyDescent="0.2">
      <c r="A10" s="1" t="s">
        <v>1</v>
      </c>
      <c r="C10" s="1">
        <v>4311</v>
      </c>
      <c r="D10" s="1" t="s">
        <v>200</v>
      </c>
      <c r="E10" s="9">
        <v>334339</v>
      </c>
      <c r="F10" s="9">
        <v>0</v>
      </c>
      <c r="G10" s="9">
        <v>19530</v>
      </c>
      <c r="H10" s="9">
        <v>37338</v>
      </c>
      <c r="I10" s="9">
        <v>63806</v>
      </c>
      <c r="J10" s="9">
        <v>61563</v>
      </c>
      <c r="K10" s="9">
        <v>91361</v>
      </c>
      <c r="L10" s="9">
        <v>147542</v>
      </c>
      <c r="M10" s="9">
        <v>148000</v>
      </c>
    </row>
    <row r="11" spans="1:13" x14ac:dyDescent="0.2">
      <c r="A11" s="1" t="s">
        <v>1</v>
      </c>
      <c r="C11" s="1">
        <v>4381</v>
      </c>
      <c r="D11" s="1" t="s">
        <v>193</v>
      </c>
      <c r="E11" s="9">
        <v>910</v>
      </c>
      <c r="F11" s="9">
        <v>0</v>
      </c>
      <c r="G11" s="9">
        <v>362</v>
      </c>
      <c r="H11" s="9">
        <v>1</v>
      </c>
      <c r="I11" s="9">
        <v>31</v>
      </c>
      <c r="J11" s="9">
        <v>250</v>
      </c>
      <c r="K11" s="9">
        <v>1096</v>
      </c>
      <c r="L11" s="9">
        <v>3600</v>
      </c>
      <c r="M11" s="9">
        <v>7000</v>
      </c>
    </row>
    <row r="12" spans="1:13" x14ac:dyDescent="0.2">
      <c r="C12" s="1">
        <v>4990</v>
      </c>
      <c r="D12" s="1" t="s">
        <v>371</v>
      </c>
      <c r="E12" s="9"/>
      <c r="F12" s="9"/>
      <c r="G12" s="9"/>
      <c r="H12" s="11">
        <v>0</v>
      </c>
      <c r="I12" s="3">
        <v>0</v>
      </c>
      <c r="J12" s="3">
        <v>0</v>
      </c>
      <c r="K12" s="3">
        <v>0</v>
      </c>
      <c r="L12" s="3">
        <v>0</v>
      </c>
      <c r="M12" s="18">
        <v>600000</v>
      </c>
    </row>
    <row r="14" spans="1:13" x14ac:dyDescent="0.2">
      <c r="D14" s="2" t="s">
        <v>133</v>
      </c>
      <c r="E14" s="32">
        <f>SUM(E10:E11)</f>
        <v>335249</v>
      </c>
      <c r="F14" s="32">
        <f>SUM(F10:F11)</f>
        <v>0</v>
      </c>
      <c r="G14" s="32">
        <f>SUM(G10:G11)</f>
        <v>19892</v>
      </c>
      <c r="H14" s="32">
        <f t="shared" ref="H14:L14" si="0">SUM(H10:H13)</f>
        <v>37339</v>
      </c>
      <c r="I14" s="32">
        <f t="shared" si="0"/>
        <v>63837</v>
      </c>
      <c r="J14" s="32">
        <f t="shared" si="0"/>
        <v>61813</v>
      </c>
      <c r="K14" s="32">
        <f t="shared" si="0"/>
        <v>92457</v>
      </c>
      <c r="L14" s="32">
        <f t="shared" si="0"/>
        <v>151142</v>
      </c>
      <c r="M14" s="32">
        <f>SUM(M10:M13)</f>
        <v>755000</v>
      </c>
    </row>
    <row r="15" spans="1:13" x14ac:dyDescent="0.2">
      <c r="A15" s="7" t="s">
        <v>14</v>
      </c>
      <c r="E15" s="9"/>
      <c r="F15" s="9"/>
      <c r="G15" s="9"/>
      <c r="H15" s="9"/>
      <c r="I15" s="9"/>
    </row>
    <row r="16" spans="1:13" x14ac:dyDescent="0.2">
      <c r="D16" s="1" t="s">
        <v>1</v>
      </c>
      <c r="E16" s="9"/>
      <c r="F16" s="9"/>
      <c r="G16" s="9"/>
      <c r="H16" s="9"/>
      <c r="I16" s="9"/>
    </row>
    <row r="17" spans="1:14" hidden="1" x14ac:dyDescent="0.2">
      <c r="A17" s="2" t="s">
        <v>69</v>
      </c>
      <c r="E17" s="9"/>
      <c r="F17" s="9"/>
      <c r="G17" s="9"/>
      <c r="H17" s="9"/>
      <c r="I17" s="9"/>
    </row>
    <row r="18" spans="1:14" hidden="1" x14ac:dyDescent="0.2">
      <c r="A18" s="1">
        <v>240</v>
      </c>
      <c r="B18" s="1">
        <v>500</v>
      </c>
      <c r="C18" s="1">
        <v>561</v>
      </c>
      <c r="D18" s="1" t="s">
        <v>203</v>
      </c>
      <c r="E18" s="9">
        <v>0</v>
      </c>
      <c r="F18" s="9">
        <v>0</v>
      </c>
      <c r="G18" s="9">
        <v>0</v>
      </c>
      <c r="H18" s="9">
        <v>0</v>
      </c>
      <c r="I18" s="1">
        <v>0</v>
      </c>
      <c r="J18" s="1">
        <v>0</v>
      </c>
      <c r="K18" s="9">
        <v>0</v>
      </c>
      <c r="L18" s="9"/>
      <c r="M18" s="9"/>
    </row>
    <row r="19" spans="1:14" hidden="1" x14ac:dyDescent="0.2">
      <c r="A19" s="1">
        <v>240</v>
      </c>
      <c r="B19" s="1">
        <v>500</v>
      </c>
      <c r="C19" s="1">
        <v>651</v>
      </c>
      <c r="D19" s="1" t="s">
        <v>204</v>
      </c>
      <c r="E19" s="9">
        <v>0</v>
      </c>
      <c r="F19" s="9">
        <v>0</v>
      </c>
      <c r="G19" s="9">
        <v>0</v>
      </c>
      <c r="H19" s="9">
        <v>0</v>
      </c>
      <c r="I19" s="1">
        <v>0</v>
      </c>
      <c r="J19" s="1">
        <v>0</v>
      </c>
      <c r="K19" s="9">
        <v>0</v>
      </c>
      <c r="L19" s="9"/>
      <c r="M19" s="9"/>
    </row>
    <row r="20" spans="1:14" hidden="1" x14ac:dyDescent="0.2">
      <c r="A20" s="1">
        <v>240</v>
      </c>
      <c r="B20" s="1">
        <v>500</v>
      </c>
      <c r="C20" s="1">
        <v>929</v>
      </c>
      <c r="D20" s="1" t="s">
        <v>120</v>
      </c>
      <c r="E20" s="9">
        <v>0</v>
      </c>
      <c r="F20" s="9">
        <v>0</v>
      </c>
      <c r="G20" s="9">
        <v>0</v>
      </c>
      <c r="H20" s="9">
        <v>0</v>
      </c>
      <c r="I20" s="1">
        <v>0</v>
      </c>
      <c r="J20" s="1">
        <v>0</v>
      </c>
      <c r="K20" s="9">
        <v>0</v>
      </c>
      <c r="L20" s="9"/>
      <c r="M20" s="9"/>
    </row>
    <row r="21" spans="1:14" hidden="1" x14ac:dyDescent="0.2">
      <c r="E21" s="9"/>
      <c r="F21" s="9"/>
      <c r="G21" s="9"/>
      <c r="H21" s="9"/>
      <c r="K21" s="9"/>
      <c r="L21" s="9"/>
      <c r="M21" s="9"/>
    </row>
    <row r="22" spans="1:14" x14ac:dyDescent="0.2">
      <c r="A22" s="2" t="s">
        <v>205</v>
      </c>
      <c r="E22" s="9"/>
      <c r="F22" s="9"/>
      <c r="G22" s="9"/>
      <c r="H22" s="9"/>
      <c r="K22" s="9"/>
      <c r="L22" s="9"/>
      <c r="M22" s="9"/>
    </row>
    <row r="23" spans="1:14" x14ac:dyDescent="0.2">
      <c r="E23" s="9"/>
      <c r="F23" s="9"/>
      <c r="G23" s="9"/>
      <c r="H23" s="9"/>
      <c r="K23" s="9"/>
      <c r="L23" s="9"/>
      <c r="M23" s="9"/>
    </row>
    <row r="24" spans="1:14" x14ac:dyDescent="0.2">
      <c r="A24" s="1">
        <v>240</v>
      </c>
      <c r="B24" s="1">
        <v>500</v>
      </c>
      <c r="C24" s="1">
        <v>532</v>
      </c>
      <c r="D24" s="1" t="s">
        <v>25</v>
      </c>
      <c r="E24" s="9">
        <v>0</v>
      </c>
      <c r="F24" s="9">
        <v>0</v>
      </c>
      <c r="G24" s="9">
        <v>0</v>
      </c>
      <c r="H24" s="9">
        <v>0</v>
      </c>
      <c r="I24" s="1">
        <v>0</v>
      </c>
      <c r="J24" s="1">
        <v>0</v>
      </c>
      <c r="K24" s="9">
        <v>3655</v>
      </c>
      <c r="L24" s="9">
        <v>5000</v>
      </c>
      <c r="M24" s="9">
        <v>5000</v>
      </c>
      <c r="N24" s="1" t="s">
        <v>1</v>
      </c>
    </row>
    <row r="25" spans="1:14" x14ac:dyDescent="0.2">
      <c r="A25" s="1">
        <v>240</v>
      </c>
      <c r="B25" s="1">
        <v>500</v>
      </c>
      <c r="C25" s="1">
        <v>533</v>
      </c>
      <c r="D25" s="1" t="s">
        <v>17</v>
      </c>
      <c r="E25" s="9">
        <v>250</v>
      </c>
      <c r="F25" s="9">
        <v>7348</v>
      </c>
      <c r="G25" s="9">
        <v>0</v>
      </c>
      <c r="H25" s="9">
        <v>2055</v>
      </c>
      <c r="I25" s="1">
        <v>122</v>
      </c>
      <c r="J25" s="1">
        <v>0</v>
      </c>
      <c r="K25" s="9">
        <v>9623</v>
      </c>
      <c r="L25" s="9">
        <v>3000</v>
      </c>
      <c r="M25" s="9">
        <v>0</v>
      </c>
      <c r="N25" s="1" t="s">
        <v>1</v>
      </c>
    </row>
    <row r="26" spans="1:14" x14ac:dyDescent="0.2">
      <c r="A26" s="1">
        <v>240</v>
      </c>
      <c r="B26" s="1">
        <v>500</v>
      </c>
      <c r="C26" s="1">
        <v>549</v>
      </c>
      <c r="D26" s="1" t="s">
        <v>18</v>
      </c>
      <c r="E26" s="9">
        <v>0</v>
      </c>
      <c r="F26" s="9">
        <v>18558</v>
      </c>
      <c r="G26" s="9">
        <v>0</v>
      </c>
      <c r="H26" s="9">
        <v>0</v>
      </c>
      <c r="I26" s="1">
        <v>0</v>
      </c>
      <c r="J26" s="1">
        <v>19520</v>
      </c>
      <c r="K26" s="9">
        <v>1663</v>
      </c>
      <c r="L26" s="9">
        <v>655</v>
      </c>
      <c r="M26" s="9">
        <v>0</v>
      </c>
    </row>
    <row r="27" spans="1:14" x14ac:dyDescent="0.2">
      <c r="E27" s="9"/>
      <c r="F27" s="9"/>
      <c r="G27" s="9"/>
      <c r="H27" s="9"/>
      <c r="K27" s="9"/>
      <c r="L27" s="9"/>
      <c r="M27" s="9"/>
    </row>
    <row r="28" spans="1:14" hidden="1" x14ac:dyDescent="0.2">
      <c r="A28" s="2" t="s">
        <v>207</v>
      </c>
      <c r="E28" s="9"/>
      <c r="F28" s="9"/>
      <c r="G28" s="9"/>
      <c r="H28" s="9"/>
      <c r="K28" s="9"/>
      <c r="L28" s="9"/>
      <c r="M28" s="9"/>
    </row>
    <row r="29" spans="1:14" hidden="1" x14ac:dyDescent="0.2">
      <c r="A29" s="1">
        <v>240</v>
      </c>
      <c r="B29" s="1">
        <v>500</v>
      </c>
      <c r="C29" s="1">
        <v>710</v>
      </c>
      <c r="D29" s="1" t="s">
        <v>112</v>
      </c>
      <c r="E29" s="9">
        <v>70000</v>
      </c>
      <c r="F29" s="9">
        <v>0</v>
      </c>
      <c r="G29" s="9">
        <v>0</v>
      </c>
      <c r="H29" s="9">
        <v>0</v>
      </c>
      <c r="I29" s="1">
        <v>0</v>
      </c>
      <c r="J29" s="1">
        <v>0</v>
      </c>
      <c r="K29" s="9">
        <v>0</v>
      </c>
      <c r="L29" s="9">
        <v>0</v>
      </c>
      <c r="M29" s="9"/>
    </row>
    <row r="30" spans="1:14" hidden="1" x14ac:dyDescent="0.2">
      <c r="A30" s="1">
        <v>240</v>
      </c>
      <c r="B30" s="1">
        <v>500</v>
      </c>
      <c r="C30" s="1">
        <v>720</v>
      </c>
      <c r="D30" s="1" t="s">
        <v>113</v>
      </c>
      <c r="E30" s="9">
        <v>46093</v>
      </c>
      <c r="F30" s="9">
        <v>0</v>
      </c>
      <c r="G30" s="9">
        <v>0</v>
      </c>
      <c r="H30" s="9">
        <v>0</v>
      </c>
      <c r="I30" s="1">
        <v>0</v>
      </c>
      <c r="J30" s="1">
        <v>0</v>
      </c>
      <c r="K30" s="9">
        <v>0</v>
      </c>
      <c r="L30" s="9">
        <v>0</v>
      </c>
      <c r="M30" s="9"/>
    </row>
    <row r="31" spans="1:14" hidden="1" x14ac:dyDescent="0.2">
      <c r="E31" s="9"/>
      <c r="F31" s="9"/>
      <c r="G31" s="9"/>
      <c r="H31" s="9"/>
      <c r="K31" s="9"/>
      <c r="L31" s="9"/>
      <c r="M31" s="9"/>
    </row>
    <row r="32" spans="1:14" hidden="1" x14ac:dyDescent="0.2">
      <c r="E32" s="9"/>
      <c r="F32" s="9"/>
      <c r="G32" s="9"/>
      <c r="H32" s="9"/>
      <c r="K32" s="9"/>
      <c r="L32" s="9"/>
      <c r="M32" s="9"/>
    </row>
    <row r="33" spans="1:19" x14ac:dyDescent="0.2">
      <c r="A33" s="2" t="s">
        <v>154</v>
      </c>
      <c r="E33" s="9"/>
      <c r="F33" s="9"/>
      <c r="G33" s="9"/>
      <c r="H33" s="9"/>
      <c r="K33" s="9"/>
      <c r="L33" s="9"/>
      <c r="M33" s="9"/>
    </row>
    <row r="34" spans="1:19" x14ac:dyDescent="0.2">
      <c r="E34" s="9"/>
      <c r="F34" s="9"/>
      <c r="G34" s="9"/>
      <c r="H34" s="9"/>
      <c r="K34" s="9"/>
      <c r="L34" s="9"/>
      <c r="M34" s="9"/>
    </row>
    <row r="35" spans="1:19" x14ac:dyDescent="0.2">
      <c r="A35" s="1">
        <v>240</v>
      </c>
      <c r="B35" s="1">
        <v>500</v>
      </c>
      <c r="C35" s="1">
        <v>850</v>
      </c>
      <c r="D35" s="1" t="s">
        <v>317</v>
      </c>
      <c r="E35" s="9"/>
      <c r="F35" s="9">
        <v>0</v>
      </c>
      <c r="G35" s="9">
        <v>989871</v>
      </c>
      <c r="H35" s="9">
        <v>47692</v>
      </c>
      <c r="I35" s="9">
        <v>0</v>
      </c>
      <c r="J35" s="1">
        <v>0</v>
      </c>
      <c r="K35" s="9">
        <v>0</v>
      </c>
      <c r="L35" s="9">
        <v>0</v>
      </c>
      <c r="M35" s="9">
        <v>400000</v>
      </c>
      <c r="N35" s="1" t="s">
        <v>1</v>
      </c>
      <c r="P35" s="1" t="s">
        <v>1</v>
      </c>
    </row>
    <row r="36" spans="1:19" x14ac:dyDescent="0.2">
      <c r="A36" s="1">
        <v>240</v>
      </c>
      <c r="B36" s="1">
        <v>500</v>
      </c>
      <c r="C36" s="1">
        <v>850</v>
      </c>
      <c r="D36" s="1" t="s">
        <v>208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1">
        <v>0</v>
      </c>
      <c r="K36" s="9">
        <v>0</v>
      </c>
      <c r="L36" s="9">
        <v>35000</v>
      </c>
      <c r="M36" s="9">
        <v>75000</v>
      </c>
    </row>
    <row r="37" spans="1:19" x14ac:dyDescent="0.2">
      <c r="A37" s="1">
        <v>240</v>
      </c>
      <c r="B37" s="1">
        <v>500</v>
      </c>
      <c r="C37" s="1">
        <v>886</v>
      </c>
      <c r="D37" s="1" t="s">
        <v>373</v>
      </c>
      <c r="E37" s="9"/>
      <c r="F37" s="9"/>
      <c r="G37" s="9"/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300000</v>
      </c>
    </row>
    <row r="38" spans="1:19" x14ac:dyDescent="0.2">
      <c r="A38" s="1">
        <v>240</v>
      </c>
      <c r="B38" s="1">
        <v>500</v>
      </c>
      <c r="C38" s="1">
        <v>890</v>
      </c>
      <c r="D38" s="1" t="s">
        <v>246</v>
      </c>
      <c r="E38" s="9">
        <v>0</v>
      </c>
      <c r="F38" s="9">
        <v>0</v>
      </c>
      <c r="G38" s="9">
        <v>5</v>
      </c>
      <c r="H38" s="9">
        <v>0</v>
      </c>
      <c r="I38" s="9">
        <v>0</v>
      </c>
      <c r="J38" s="9">
        <v>62362</v>
      </c>
      <c r="K38" s="9">
        <v>48265</v>
      </c>
      <c r="L38" s="9">
        <v>30000</v>
      </c>
      <c r="M38" s="9">
        <v>125000</v>
      </c>
      <c r="S38" s="1" t="s">
        <v>1</v>
      </c>
    </row>
    <row r="40" spans="1:19" x14ac:dyDescent="0.2">
      <c r="A40" s="1">
        <v>240</v>
      </c>
      <c r="B40" s="1">
        <v>500</v>
      </c>
      <c r="C40" s="1">
        <v>999</v>
      </c>
      <c r="D40" s="1" t="s">
        <v>310</v>
      </c>
      <c r="E40" s="9"/>
      <c r="F40" s="9">
        <v>0</v>
      </c>
      <c r="G40" s="9">
        <v>0</v>
      </c>
      <c r="H40" s="9">
        <v>0</v>
      </c>
      <c r="I40" s="9">
        <v>2000</v>
      </c>
      <c r="J40" s="9">
        <v>2000</v>
      </c>
      <c r="K40" s="9">
        <v>2000</v>
      </c>
      <c r="L40" s="9">
        <v>2000</v>
      </c>
      <c r="M40" s="9">
        <v>2000</v>
      </c>
    </row>
    <row r="41" spans="1:19" x14ac:dyDescent="0.2">
      <c r="A41" s="1" t="s">
        <v>1</v>
      </c>
      <c r="B41" s="1" t="s">
        <v>1</v>
      </c>
      <c r="E41" s="9"/>
      <c r="F41" s="9"/>
      <c r="G41" s="9"/>
      <c r="H41" s="9"/>
    </row>
    <row r="42" spans="1:19" x14ac:dyDescent="0.2">
      <c r="D42" s="2" t="s">
        <v>197</v>
      </c>
      <c r="E42" s="32">
        <f>SUM(E18:E38)</f>
        <v>116343</v>
      </c>
      <c r="F42" s="32">
        <f>SUM(F18:F38)</f>
        <v>25906</v>
      </c>
      <c r="G42" s="32">
        <f>SUM(G18:G38)</f>
        <v>989876</v>
      </c>
      <c r="H42" s="32">
        <f>SUM(H18:H38)</f>
        <v>49747</v>
      </c>
      <c r="I42" s="32">
        <f>SUM(I18:I40)</f>
        <v>2122</v>
      </c>
      <c r="J42" s="32">
        <f>SUM(J18:J40)</f>
        <v>83882</v>
      </c>
      <c r="K42" s="32">
        <f>SUM(K18:K40)</f>
        <v>65206</v>
      </c>
      <c r="L42" s="32">
        <f>SUM(L18:L40)</f>
        <v>75655</v>
      </c>
      <c r="M42" s="32">
        <f>SUM(M18:M40)</f>
        <v>907000</v>
      </c>
    </row>
    <row r="43" spans="1:19" x14ac:dyDescent="0.2">
      <c r="E43" s="9"/>
      <c r="F43" s="9"/>
      <c r="G43" s="9"/>
      <c r="H43" s="9"/>
    </row>
    <row r="44" spans="1:19" x14ac:dyDescent="0.2">
      <c r="D44" s="1" t="s">
        <v>198</v>
      </c>
      <c r="E44" s="9">
        <f t="shared" ref="E44:M44" si="1">SUM(E14-E42)</f>
        <v>218906</v>
      </c>
      <c r="F44" s="9">
        <f t="shared" si="1"/>
        <v>-25906</v>
      </c>
      <c r="G44" s="9">
        <f t="shared" si="1"/>
        <v>-969984</v>
      </c>
      <c r="H44" s="9">
        <f t="shared" si="1"/>
        <v>-12408</v>
      </c>
      <c r="I44" s="9">
        <f t="shared" si="1"/>
        <v>61715</v>
      </c>
      <c r="J44" s="9">
        <f t="shared" si="1"/>
        <v>-22069</v>
      </c>
      <c r="K44" s="9">
        <f t="shared" si="1"/>
        <v>27251</v>
      </c>
      <c r="L44" s="9">
        <f t="shared" si="1"/>
        <v>75487</v>
      </c>
      <c r="M44" s="9">
        <f t="shared" si="1"/>
        <v>-152000</v>
      </c>
    </row>
    <row r="45" spans="1:19" x14ac:dyDescent="0.2">
      <c r="E45" s="9"/>
      <c r="F45" s="9"/>
      <c r="G45" s="9"/>
      <c r="H45" s="9"/>
    </row>
    <row r="46" spans="1:19" x14ac:dyDescent="0.2">
      <c r="D46" s="2" t="s">
        <v>15</v>
      </c>
      <c r="E46" s="32">
        <f t="shared" ref="E46:M46" si="2">SUM(E7+E44)</f>
        <v>983596</v>
      </c>
      <c r="F46" s="32">
        <f t="shared" si="2"/>
        <v>-25906</v>
      </c>
      <c r="G46" s="32">
        <f t="shared" si="2"/>
        <v>-995890</v>
      </c>
      <c r="H46" s="32">
        <f t="shared" si="2"/>
        <v>19557</v>
      </c>
      <c r="I46" s="32">
        <f t="shared" si="2"/>
        <v>81272</v>
      </c>
      <c r="J46" s="32">
        <f t="shared" si="2"/>
        <v>59203</v>
      </c>
      <c r="K46" s="32">
        <f t="shared" si="2"/>
        <v>86454</v>
      </c>
      <c r="L46" s="32">
        <f t="shared" si="2"/>
        <v>161941</v>
      </c>
      <c r="M46" s="32">
        <f t="shared" si="2"/>
        <v>9941</v>
      </c>
    </row>
    <row r="47" spans="1:19" x14ac:dyDescent="0.2">
      <c r="E47" s="9"/>
      <c r="F47" s="9"/>
      <c r="G47" s="9"/>
      <c r="H47" s="9"/>
      <c r="I47" s="9"/>
    </row>
    <row r="48" spans="1:19" x14ac:dyDescent="0.2">
      <c r="E48" s="9"/>
      <c r="F48" s="9"/>
      <c r="G48" s="9"/>
      <c r="H48" s="9"/>
      <c r="I48" s="9"/>
    </row>
    <row r="49" spans="5:9" x14ac:dyDescent="0.2">
      <c r="E49" s="9"/>
      <c r="F49" s="9"/>
      <c r="G49" s="9"/>
      <c r="H49" s="9"/>
      <c r="I49" s="9"/>
    </row>
    <row r="50" spans="5:9" x14ac:dyDescent="0.2">
      <c r="E50" s="9"/>
      <c r="F50" s="9"/>
      <c r="G50" s="9"/>
      <c r="H50" s="9"/>
      <c r="I50" s="9"/>
    </row>
    <row r="51" spans="5:9" x14ac:dyDescent="0.2">
      <c r="E51" s="9"/>
      <c r="F51" s="9"/>
      <c r="G51" s="9"/>
      <c r="H51" s="9"/>
      <c r="I51" s="9"/>
    </row>
    <row r="52" spans="5:9" x14ac:dyDescent="0.2">
      <c r="E52" s="9"/>
      <c r="F52" s="9"/>
      <c r="G52" s="9"/>
      <c r="H52" s="9"/>
      <c r="I52" s="9"/>
    </row>
    <row r="53" spans="5:9" x14ac:dyDescent="0.2">
      <c r="E53" s="9"/>
      <c r="F53" s="9"/>
      <c r="G53" s="9"/>
      <c r="H53" s="9"/>
      <c r="I53" s="9"/>
    </row>
    <row r="54" spans="5:9" x14ac:dyDescent="0.2">
      <c r="E54" s="9"/>
      <c r="F54" s="9"/>
      <c r="G54" s="9"/>
      <c r="H54" s="9"/>
      <c r="I54" s="9"/>
    </row>
    <row r="55" spans="5:9" x14ac:dyDescent="0.2">
      <c r="E55" s="9"/>
      <c r="F55" s="9"/>
      <c r="G55" s="9"/>
      <c r="H55" s="9"/>
      <c r="I55" s="9"/>
    </row>
    <row r="56" spans="5:9" x14ac:dyDescent="0.2">
      <c r="E56" s="9"/>
      <c r="F56" s="9"/>
      <c r="G56" s="9"/>
      <c r="H56" s="9"/>
      <c r="I56" s="9"/>
    </row>
  </sheetData>
  <printOptions horizontalCentered="1"/>
  <pageMargins left="0.2" right="0.2" top="0.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2"/>
  <sheetViews>
    <sheetView workbookViewId="0">
      <selection activeCell="K32" sqref="K32"/>
    </sheetView>
  </sheetViews>
  <sheetFormatPr defaultColWidth="9.140625" defaultRowHeight="12.75" x14ac:dyDescent="0.2"/>
  <cols>
    <col min="1" max="3" width="5.7109375" style="1" customWidth="1"/>
    <col min="4" max="4" width="20.7109375" style="1" customWidth="1"/>
    <col min="5" max="6" width="0" style="1" hidden="1" customWidth="1"/>
    <col min="7" max="10" width="9.140625" style="1"/>
    <col min="11" max="11" width="9.140625" style="1" customWidth="1"/>
    <col min="12" max="12" width="9.7109375" style="1" customWidth="1"/>
    <col min="13" max="16384" width="9.140625" style="1"/>
  </cols>
  <sheetData>
    <row r="1" spans="1:12" x14ac:dyDescent="0.2">
      <c r="D1" s="2" t="s">
        <v>0</v>
      </c>
    </row>
    <row r="2" spans="1:12" x14ac:dyDescent="0.2">
      <c r="D2" s="2" t="s">
        <v>335</v>
      </c>
    </row>
    <row r="4" spans="1:12" x14ac:dyDescent="0.2">
      <c r="A4" s="3"/>
      <c r="B4" s="3"/>
      <c r="C4" s="3"/>
      <c r="D4" s="4" t="s">
        <v>209</v>
      </c>
      <c r="E4" s="3"/>
      <c r="F4" s="3"/>
      <c r="G4" s="3"/>
      <c r="H4" s="3"/>
      <c r="I4" s="3"/>
      <c r="J4" s="3"/>
      <c r="K4" s="3"/>
      <c r="L4" s="3"/>
    </row>
    <row r="5" spans="1:12" x14ac:dyDescent="0.2">
      <c r="A5" s="2" t="s">
        <v>1</v>
      </c>
      <c r="B5" s="2"/>
      <c r="C5" s="1" t="s">
        <v>1</v>
      </c>
      <c r="D5" s="1" t="s">
        <v>1</v>
      </c>
      <c r="E5" s="5">
        <v>0.93333333333333335</v>
      </c>
      <c r="F5" s="6" t="s">
        <v>2</v>
      </c>
      <c r="G5" s="6" t="s">
        <v>290</v>
      </c>
      <c r="H5" s="6" t="s">
        <v>299</v>
      </c>
      <c r="I5" s="6" t="s">
        <v>301</v>
      </c>
      <c r="J5" s="6" t="s">
        <v>311</v>
      </c>
      <c r="K5" s="6" t="s">
        <v>319</v>
      </c>
      <c r="L5" s="6" t="s">
        <v>329</v>
      </c>
    </row>
    <row r="6" spans="1:12" x14ac:dyDescent="0.2">
      <c r="E6" s="7" t="s">
        <v>3</v>
      </c>
      <c r="F6" s="7" t="s">
        <v>3</v>
      </c>
      <c r="G6" s="50" t="s">
        <v>3</v>
      </c>
      <c r="H6" s="50" t="s">
        <v>3</v>
      </c>
      <c r="I6" s="50" t="s">
        <v>3</v>
      </c>
      <c r="J6" s="50" t="s">
        <v>3</v>
      </c>
      <c r="K6" s="50" t="s">
        <v>5</v>
      </c>
      <c r="L6" s="50" t="s">
        <v>4</v>
      </c>
    </row>
    <row r="7" spans="1:12" x14ac:dyDescent="0.2">
      <c r="A7" s="2" t="s">
        <v>7</v>
      </c>
      <c r="B7" s="2"/>
      <c r="E7" s="21">
        <v>52602</v>
      </c>
      <c r="F7" s="21">
        <v>44739</v>
      </c>
      <c r="G7" s="21">
        <v>43655</v>
      </c>
      <c r="H7" s="21">
        <f t="shared" ref="H7:J7" si="0">+G41</f>
        <v>45593</v>
      </c>
      <c r="I7" s="21">
        <f t="shared" si="0"/>
        <v>48409</v>
      </c>
      <c r="J7" s="21">
        <f t="shared" si="0"/>
        <v>50874</v>
      </c>
      <c r="K7" s="53">
        <f>+J41</f>
        <v>59519</v>
      </c>
      <c r="L7" s="53">
        <f>+K41</f>
        <v>32303</v>
      </c>
    </row>
    <row r="8" spans="1:12" x14ac:dyDescent="0.2">
      <c r="G8" s="9"/>
    </row>
    <row r="9" spans="1:12" x14ac:dyDescent="0.2">
      <c r="A9" s="7" t="s">
        <v>8</v>
      </c>
      <c r="B9" s="7"/>
      <c r="G9" s="9"/>
    </row>
    <row r="10" spans="1:12" x14ac:dyDescent="0.2">
      <c r="A10" s="1">
        <v>250</v>
      </c>
      <c r="C10" s="1">
        <v>4311</v>
      </c>
      <c r="D10" s="1" t="s">
        <v>35</v>
      </c>
      <c r="E10" s="9">
        <v>28007</v>
      </c>
      <c r="F10" s="9">
        <v>32929</v>
      </c>
      <c r="G10" s="9">
        <v>34577</v>
      </c>
      <c r="H10" s="9">
        <v>34222</v>
      </c>
      <c r="I10" s="9">
        <v>33927</v>
      </c>
      <c r="J10" s="9">
        <v>35294</v>
      </c>
      <c r="K10" s="9">
        <v>36084</v>
      </c>
      <c r="L10" s="9">
        <v>40000</v>
      </c>
    </row>
    <row r="11" spans="1:12" x14ac:dyDescent="0.2">
      <c r="A11" s="1">
        <v>250</v>
      </c>
      <c r="C11" s="1">
        <v>4351</v>
      </c>
      <c r="D11" s="1" t="s">
        <v>210</v>
      </c>
      <c r="E11" s="9">
        <v>1071</v>
      </c>
      <c r="F11" s="9">
        <v>1378</v>
      </c>
      <c r="G11" s="9">
        <v>799</v>
      </c>
      <c r="H11" s="9">
        <v>902</v>
      </c>
      <c r="I11" s="9">
        <v>885</v>
      </c>
      <c r="J11" s="9">
        <v>725</v>
      </c>
      <c r="K11" s="9">
        <v>600</v>
      </c>
      <c r="L11" s="9">
        <v>700</v>
      </c>
    </row>
    <row r="12" spans="1:12" x14ac:dyDescent="0.2">
      <c r="A12" s="1">
        <v>250</v>
      </c>
      <c r="C12" s="1">
        <v>4374</v>
      </c>
      <c r="D12" s="1" t="s">
        <v>211</v>
      </c>
      <c r="E12" s="9">
        <v>367</v>
      </c>
      <c r="F12" s="9">
        <v>95</v>
      </c>
      <c r="G12" s="9">
        <v>0</v>
      </c>
      <c r="H12" s="9">
        <v>53</v>
      </c>
      <c r="I12" s="9">
        <v>0</v>
      </c>
      <c r="J12" s="9">
        <v>0</v>
      </c>
      <c r="K12" s="9">
        <v>0</v>
      </c>
      <c r="L12" s="9">
        <v>0</v>
      </c>
    </row>
    <row r="13" spans="1:12" x14ac:dyDescent="0.2">
      <c r="A13" s="1">
        <v>250</v>
      </c>
      <c r="C13" s="1">
        <v>4381</v>
      </c>
      <c r="D13" s="1" t="s">
        <v>113</v>
      </c>
      <c r="E13" s="9">
        <v>22</v>
      </c>
      <c r="F13" s="9">
        <v>22</v>
      </c>
      <c r="G13" s="9">
        <v>11</v>
      </c>
      <c r="H13" s="9">
        <v>12</v>
      </c>
      <c r="I13" s="9">
        <v>256</v>
      </c>
      <c r="J13" s="9">
        <v>1107</v>
      </c>
      <c r="K13" s="9">
        <v>1000</v>
      </c>
      <c r="L13" s="9">
        <v>1000</v>
      </c>
    </row>
    <row r="14" spans="1:12" x14ac:dyDescent="0.2">
      <c r="A14" s="1">
        <v>250</v>
      </c>
      <c r="C14" s="1">
        <v>4383</v>
      </c>
      <c r="D14" s="1" t="s">
        <v>63</v>
      </c>
      <c r="E14" s="9">
        <v>5071</v>
      </c>
      <c r="F14" s="9">
        <v>8217</v>
      </c>
      <c r="G14" s="9">
        <v>538</v>
      </c>
      <c r="H14" s="9">
        <v>25</v>
      </c>
      <c r="I14" s="9">
        <v>7250</v>
      </c>
      <c r="J14" s="9">
        <v>27358</v>
      </c>
      <c r="K14" s="9">
        <v>9500</v>
      </c>
      <c r="L14" s="9">
        <v>6800</v>
      </c>
    </row>
    <row r="15" spans="1:12" x14ac:dyDescent="0.2">
      <c r="A15" s="1">
        <v>250</v>
      </c>
      <c r="C15" s="1">
        <v>4384</v>
      </c>
      <c r="D15" s="1" t="s">
        <v>61</v>
      </c>
      <c r="E15" s="9">
        <v>2546</v>
      </c>
      <c r="F15" s="9">
        <v>1582</v>
      </c>
      <c r="G15" s="9">
        <v>7546</v>
      </c>
      <c r="H15" s="9">
        <v>13361</v>
      </c>
      <c r="I15" s="9">
        <v>0</v>
      </c>
      <c r="J15" s="9">
        <v>0</v>
      </c>
      <c r="K15" s="9">
        <v>20500</v>
      </c>
      <c r="L15" s="9">
        <v>0</v>
      </c>
    </row>
    <row r="16" spans="1:12" x14ac:dyDescent="0.2">
      <c r="A16" s="1">
        <v>250</v>
      </c>
      <c r="C16" s="1">
        <v>4389</v>
      </c>
      <c r="D16" s="1" t="s">
        <v>20</v>
      </c>
      <c r="E16" s="9">
        <v>119</v>
      </c>
      <c r="F16" s="9">
        <v>834</v>
      </c>
      <c r="G16" s="9">
        <v>2317</v>
      </c>
      <c r="H16" s="9">
        <v>849</v>
      </c>
      <c r="I16" s="9">
        <v>13764</v>
      </c>
      <c r="J16" s="9">
        <v>368</v>
      </c>
      <c r="K16" s="9">
        <v>1200</v>
      </c>
      <c r="L16" s="9">
        <v>700</v>
      </c>
    </row>
    <row r="17" spans="1:12" x14ac:dyDescent="0.2">
      <c r="E17" s="9"/>
      <c r="F17" s="9"/>
      <c r="G17" s="9"/>
      <c r="H17" s="9"/>
      <c r="I17" s="9"/>
      <c r="J17" s="9"/>
      <c r="K17" s="9"/>
      <c r="L17" s="9"/>
    </row>
    <row r="18" spans="1:12" x14ac:dyDescent="0.2">
      <c r="E18" s="9"/>
      <c r="F18" s="9"/>
      <c r="G18" s="9"/>
      <c r="H18" s="9"/>
      <c r="I18" s="9"/>
      <c r="J18" s="9"/>
      <c r="K18" s="9"/>
      <c r="L18" s="9"/>
    </row>
    <row r="19" spans="1:12" x14ac:dyDescent="0.2">
      <c r="D19" s="2" t="s">
        <v>133</v>
      </c>
      <c r="E19" s="32">
        <f t="shared" ref="E19:J19" si="1">SUM(E10:E16)</f>
        <v>37203</v>
      </c>
      <c r="F19" s="32">
        <f t="shared" si="1"/>
        <v>45057</v>
      </c>
      <c r="G19" s="32">
        <f t="shared" si="1"/>
        <v>45788</v>
      </c>
      <c r="H19" s="32">
        <f t="shared" si="1"/>
        <v>49424</v>
      </c>
      <c r="I19" s="32">
        <f t="shared" si="1"/>
        <v>56082</v>
      </c>
      <c r="J19" s="32">
        <f t="shared" si="1"/>
        <v>64852</v>
      </c>
      <c r="K19" s="32">
        <f>SUM(K10:K16)</f>
        <v>68884</v>
      </c>
      <c r="L19" s="32">
        <f>SUM(L10:L16)</f>
        <v>49200</v>
      </c>
    </row>
    <row r="20" spans="1:12" x14ac:dyDescent="0.2">
      <c r="E20" s="9"/>
      <c r="F20" s="9"/>
      <c r="G20" s="9"/>
      <c r="H20" s="9"/>
      <c r="I20" s="9"/>
      <c r="J20" s="9"/>
      <c r="K20" s="9"/>
      <c r="L20" s="9"/>
    </row>
    <row r="21" spans="1:12" x14ac:dyDescent="0.2">
      <c r="A21" s="7" t="s">
        <v>14</v>
      </c>
      <c r="E21" s="9"/>
      <c r="F21" s="9"/>
      <c r="G21" s="9"/>
      <c r="H21" s="9"/>
      <c r="I21" s="9"/>
      <c r="J21" s="9"/>
      <c r="K21" s="9"/>
      <c r="L21" s="9"/>
    </row>
    <row r="22" spans="1:12" x14ac:dyDescent="0.2">
      <c r="E22" s="9"/>
      <c r="F22" s="9"/>
      <c r="G22" s="9"/>
      <c r="H22" s="9"/>
      <c r="I22" s="9"/>
      <c r="J22" s="9"/>
      <c r="K22" s="9"/>
      <c r="L22" s="9"/>
    </row>
    <row r="23" spans="1:12" x14ac:dyDescent="0.2">
      <c r="A23" s="1">
        <v>250</v>
      </c>
      <c r="B23" s="1">
        <v>500</v>
      </c>
      <c r="C23" s="1">
        <v>421</v>
      </c>
      <c r="D23" s="1" t="s">
        <v>135</v>
      </c>
      <c r="E23" s="9">
        <v>26283</v>
      </c>
      <c r="F23" s="9">
        <v>25582</v>
      </c>
      <c r="G23" s="9">
        <v>20854</v>
      </c>
      <c r="H23" s="9">
        <v>25316</v>
      </c>
      <c r="I23" s="9">
        <v>25570</v>
      </c>
      <c r="J23" s="9">
        <v>31217</v>
      </c>
      <c r="K23" s="9">
        <v>34000</v>
      </c>
      <c r="L23" s="9">
        <v>42000</v>
      </c>
    </row>
    <row r="24" spans="1:12" x14ac:dyDescent="0.2">
      <c r="A24" s="1">
        <v>250</v>
      </c>
      <c r="B24" s="1">
        <v>500</v>
      </c>
      <c r="C24" s="1">
        <v>511</v>
      </c>
      <c r="D24" s="1" t="s">
        <v>212</v>
      </c>
      <c r="E24" s="9">
        <v>126</v>
      </c>
      <c r="F24" s="9">
        <v>170</v>
      </c>
      <c r="G24" s="9">
        <v>0</v>
      </c>
      <c r="H24" s="9">
        <v>0</v>
      </c>
      <c r="I24" s="9">
        <v>0</v>
      </c>
      <c r="J24" s="9">
        <v>0</v>
      </c>
      <c r="K24" s="57">
        <v>0</v>
      </c>
      <c r="L24" s="9">
        <v>0</v>
      </c>
    </row>
    <row r="25" spans="1:12" x14ac:dyDescent="0.2">
      <c r="A25" s="1">
        <v>250</v>
      </c>
      <c r="B25" s="1">
        <v>500</v>
      </c>
      <c r="C25" s="1">
        <v>549</v>
      </c>
      <c r="D25" s="1" t="s">
        <v>18</v>
      </c>
      <c r="E25" s="9">
        <v>1230</v>
      </c>
      <c r="F25" s="9">
        <v>302</v>
      </c>
      <c r="G25" s="9">
        <v>0</v>
      </c>
      <c r="H25" s="9">
        <v>415</v>
      </c>
      <c r="I25" s="9">
        <v>2549</v>
      </c>
      <c r="J25" s="9">
        <v>50</v>
      </c>
      <c r="K25" s="57">
        <v>0</v>
      </c>
      <c r="L25" s="9">
        <v>0</v>
      </c>
    </row>
    <row r="26" spans="1:12" x14ac:dyDescent="0.2">
      <c r="A26" s="1">
        <v>250</v>
      </c>
      <c r="B26" s="1">
        <v>500</v>
      </c>
      <c r="C26" s="1">
        <v>551</v>
      </c>
      <c r="D26" s="1" t="s">
        <v>29</v>
      </c>
      <c r="E26" s="9">
        <v>217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56">
        <v>100</v>
      </c>
      <c r="L26" s="9">
        <v>0</v>
      </c>
    </row>
    <row r="27" spans="1:12" x14ac:dyDescent="0.2">
      <c r="A27" s="1">
        <v>250</v>
      </c>
      <c r="B27" s="1">
        <v>500</v>
      </c>
      <c r="C27" s="1">
        <v>552</v>
      </c>
      <c r="D27" s="1" t="s">
        <v>85</v>
      </c>
      <c r="E27" s="9">
        <v>2288</v>
      </c>
      <c r="F27" s="9">
        <v>2051</v>
      </c>
      <c r="G27" s="9">
        <v>3493</v>
      </c>
      <c r="H27" s="9">
        <v>2683</v>
      </c>
      <c r="I27" s="9">
        <v>2993</v>
      </c>
      <c r="J27" s="9">
        <v>3678</v>
      </c>
      <c r="K27" s="56">
        <v>3700</v>
      </c>
      <c r="L27" s="9">
        <v>3500</v>
      </c>
    </row>
    <row r="28" spans="1:12" x14ac:dyDescent="0.2">
      <c r="A28" s="1">
        <v>250</v>
      </c>
      <c r="B28" s="1">
        <v>500</v>
      </c>
      <c r="C28" s="1">
        <v>571</v>
      </c>
      <c r="D28" s="1" t="s">
        <v>31</v>
      </c>
      <c r="E28" s="9">
        <v>2199</v>
      </c>
      <c r="F28" s="9">
        <v>2268</v>
      </c>
      <c r="G28" s="9">
        <v>2711</v>
      </c>
      <c r="H28" s="9">
        <f>3539+204</f>
        <v>3743</v>
      </c>
      <c r="I28" s="9">
        <v>6796</v>
      </c>
      <c r="J28" s="9">
        <v>5559</v>
      </c>
      <c r="K28" s="56">
        <v>5500</v>
      </c>
      <c r="L28" s="9">
        <v>7000</v>
      </c>
    </row>
    <row r="29" spans="1:12" x14ac:dyDescent="0.2">
      <c r="A29" s="1">
        <v>250</v>
      </c>
      <c r="B29" s="1">
        <v>500</v>
      </c>
      <c r="C29" s="1">
        <v>611</v>
      </c>
      <c r="D29" s="1" t="s">
        <v>212</v>
      </c>
      <c r="E29" s="9">
        <v>0</v>
      </c>
      <c r="F29" s="9">
        <v>850</v>
      </c>
      <c r="G29" s="9">
        <v>187</v>
      </c>
      <c r="H29" s="9">
        <v>1274</v>
      </c>
      <c r="I29" s="9">
        <v>1485</v>
      </c>
      <c r="J29" s="9">
        <v>2082</v>
      </c>
      <c r="K29" s="56">
        <v>25000</v>
      </c>
      <c r="L29" s="9">
        <v>15000</v>
      </c>
    </row>
    <row r="30" spans="1:12" x14ac:dyDescent="0.2">
      <c r="A30" s="1">
        <v>250</v>
      </c>
      <c r="B30" s="1">
        <v>500</v>
      </c>
      <c r="C30" s="1">
        <v>612</v>
      </c>
      <c r="D30" s="1" t="s">
        <v>215</v>
      </c>
      <c r="E30" s="9">
        <v>37</v>
      </c>
      <c r="F30" s="9">
        <v>0</v>
      </c>
      <c r="G30" s="9">
        <v>1925</v>
      </c>
      <c r="H30" s="9">
        <v>0</v>
      </c>
      <c r="I30" s="9">
        <v>293</v>
      </c>
      <c r="J30" s="9">
        <v>0</v>
      </c>
      <c r="K30" s="57">
        <v>0</v>
      </c>
      <c r="L30" s="9">
        <v>0</v>
      </c>
    </row>
    <row r="31" spans="1:12" x14ac:dyDescent="0.2">
      <c r="A31" s="1">
        <v>250</v>
      </c>
      <c r="B31" s="1">
        <v>500</v>
      </c>
      <c r="C31" s="1">
        <v>651</v>
      </c>
      <c r="D31" s="1" t="s">
        <v>168</v>
      </c>
      <c r="E31" s="9">
        <v>43</v>
      </c>
      <c r="F31" s="9">
        <v>562</v>
      </c>
      <c r="G31" s="9">
        <v>1470</v>
      </c>
      <c r="H31" s="9">
        <v>1941</v>
      </c>
      <c r="I31" s="9">
        <v>909</v>
      </c>
      <c r="J31" s="9">
        <v>1716</v>
      </c>
      <c r="K31" s="56">
        <v>8000</v>
      </c>
      <c r="L31" s="9">
        <v>7000</v>
      </c>
    </row>
    <row r="32" spans="1:12" x14ac:dyDescent="0.2">
      <c r="A32" s="1">
        <v>250</v>
      </c>
      <c r="B32" s="1">
        <v>500</v>
      </c>
      <c r="C32" s="1">
        <v>830</v>
      </c>
      <c r="D32" s="1" t="s">
        <v>216</v>
      </c>
      <c r="E32" s="9">
        <v>0</v>
      </c>
      <c r="F32" s="9">
        <v>0</v>
      </c>
      <c r="G32" s="9">
        <v>0</v>
      </c>
      <c r="H32" s="9">
        <v>0</v>
      </c>
      <c r="I32" s="9">
        <v>2315</v>
      </c>
      <c r="J32" s="9">
        <v>1678</v>
      </c>
      <c r="K32" s="56">
        <v>5000</v>
      </c>
      <c r="L32" s="9">
        <v>20000</v>
      </c>
    </row>
    <row r="33" spans="1:12" x14ac:dyDescent="0.2">
      <c r="A33" s="1">
        <v>250</v>
      </c>
      <c r="B33" s="1">
        <v>500</v>
      </c>
      <c r="C33" s="1">
        <v>850</v>
      </c>
      <c r="D33" s="1" t="s">
        <v>217</v>
      </c>
      <c r="E33" s="9">
        <v>0</v>
      </c>
      <c r="F33" s="9">
        <v>0</v>
      </c>
      <c r="G33" s="9">
        <v>0</v>
      </c>
      <c r="H33" s="9">
        <v>0</v>
      </c>
      <c r="I33" s="9">
        <v>292</v>
      </c>
      <c r="J33" s="9">
        <v>3077</v>
      </c>
      <c r="K33" s="56">
        <v>3300</v>
      </c>
      <c r="L33" s="9">
        <v>8000</v>
      </c>
    </row>
    <row r="34" spans="1:12" x14ac:dyDescent="0.2">
      <c r="A34" s="1">
        <v>250</v>
      </c>
      <c r="B34" s="1">
        <v>500</v>
      </c>
      <c r="C34" s="1">
        <v>880</v>
      </c>
      <c r="D34" s="1" t="s">
        <v>218</v>
      </c>
      <c r="E34" s="9">
        <v>9262</v>
      </c>
      <c r="F34" s="9">
        <v>8842</v>
      </c>
      <c r="G34" s="9">
        <v>10384</v>
      </c>
      <c r="H34" s="9">
        <v>6286</v>
      </c>
      <c r="I34" s="9">
        <v>3353</v>
      </c>
      <c r="J34" s="9">
        <v>3780</v>
      </c>
      <c r="K34" s="56">
        <v>7500</v>
      </c>
      <c r="L34" s="9">
        <v>8000</v>
      </c>
    </row>
    <row r="35" spans="1:12" x14ac:dyDescent="0.2">
      <c r="A35" s="1">
        <v>250</v>
      </c>
      <c r="B35" s="1">
        <v>500</v>
      </c>
      <c r="C35" s="1">
        <v>929</v>
      </c>
      <c r="D35" s="1" t="s">
        <v>20</v>
      </c>
      <c r="E35" s="9">
        <v>279</v>
      </c>
      <c r="F35" s="9">
        <v>2918</v>
      </c>
      <c r="G35" s="9">
        <v>2826</v>
      </c>
      <c r="H35" s="9">
        <v>4950</v>
      </c>
      <c r="I35" s="9">
        <v>7062</v>
      </c>
      <c r="J35" s="9">
        <v>3370</v>
      </c>
      <c r="K35" s="56">
        <v>4000</v>
      </c>
      <c r="L35" s="9">
        <v>4000</v>
      </c>
    </row>
    <row r="36" spans="1:12" x14ac:dyDescent="0.2">
      <c r="E36" s="9"/>
      <c r="F36" s="9"/>
      <c r="G36" s="9"/>
      <c r="H36" s="9"/>
      <c r="I36" s="9"/>
      <c r="J36" s="9"/>
      <c r="K36" s="9"/>
      <c r="L36" s="9"/>
    </row>
    <row r="37" spans="1:12" x14ac:dyDescent="0.2">
      <c r="D37" s="2" t="s">
        <v>197</v>
      </c>
      <c r="E37" s="32">
        <f t="shared" ref="E37:L37" si="2">SUM(E23:E35)</f>
        <v>41964</v>
      </c>
      <c r="F37" s="32">
        <f t="shared" si="2"/>
        <v>43545</v>
      </c>
      <c r="G37" s="32">
        <f t="shared" si="2"/>
        <v>43850</v>
      </c>
      <c r="H37" s="32">
        <f t="shared" si="2"/>
        <v>46608</v>
      </c>
      <c r="I37" s="32">
        <f t="shared" si="2"/>
        <v>53617</v>
      </c>
      <c r="J37" s="32">
        <f t="shared" si="2"/>
        <v>56207</v>
      </c>
      <c r="K37" s="32">
        <f t="shared" si="2"/>
        <v>96100</v>
      </c>
      <c r="L37" s="32">
        <f t="shared" si="2"/>
        <v>114500</v>
      </c>
    </row>
    <row r="38" spans="1:12" x14ac:dyDescent="0.2">
      <c r="E38" s="9"/>
      <c r="F38" s="9"/>
      <c r="G38" s="9"/>
      <c r="H38" s="9"/>
      <c r="I38" s="9"/>
      <c r="J38" s="9"/>
      <c r="K38" s="9"/>
      <c r="L38" s="9"/>
    </row>
    <row r="39" spans="1:12" x14ac:dyDescent="0.2">
      <c r="D39" s="1" t="s">
        <v>198</v>
      </c>
      <c r="E39" s="9">
        <f>SUM(E19-E37)</f>
        <v>-4761</v>
      </c>
      <c r="F39" s="9">
        <f>SUM(F19-F37)</f>
        <v>1512</v>
      </c>
      <c r="G39" s="9">
        <f>SUM(G19-G37)</f>
        <v>1938</v>
      </c>
      <c r="H39" s="9">
        <f>SUM(H19-H37)</f>
        <v>2816</v>
      </c>
      <c r="I39" s="9">
        <f>SUM(I19-I37)</f>
        <v>2465</v>
      </c>
      <c r="J39" s="9">
        <f>J19-J37</f>
        <v>8645</v>
      </c>
      <c r="K39" s="9">
        <f>K19-K37</f>
        <v>-27216</v>
      </c>
      <c r="L39" s="9">
        <f>SUM(L19-L37)</f>
        <v>-65300</v>
      </c>
    </row>
    <row r="40" spans="1:12" x14ac:dyDescent="0.2">
      <c r="E40" s="9"/>
      <c r="F40" s="9"/>
      <c r="G40" s="9"/>
      <c r="H40" s="9"/>
      <c r="I40" s="9"/>
      <c r="J40" s="9"/>
      <c r="K40" s="9"/>
      <c r="L40" s="9"/>
    </row>
    <row r="41" spans="1:12" x14ac:dyDescent="0.2">
      <c r="D41" s="1" t="s">
        <v>15</v>
      </c>
      <c r="E41" s="32">
        <f t="shared" ref="E41:L41" si="3">SUM(E7+E39)</f>
        <v>47841</v>
      </c>
      <c r="F41" s="32">
        <f t="shared" si="3"/>
        <v>46251</v>
      </c>
      <c r="G41" s="32">
        <f t="shared" si="3"/>
        <v>45593</v>
      </c>
      <c r="H41" s="32">
        <f t="shared" si="3"/>
        <v>48409</v>
      </c>
      <c r="I41" s="32">
        <f t="shared" si="3"/>
        <v>50874</v>
      </c>
      <c r="J41" s="32">
        <f t="shared" si="3"/>
        <v>59519</v>
      </c>
      <c r="K41" s="32">
        <f t="shared" si="3"/>
        <v>32303</v>
      </c>
      <c r="L41" s="32">
        <f t="shared" si="3"/>
        <v>-32997</v>
      </c>
    </row>
    <row r="42" spans="1:12" x14ac:dyDescent="0.2">
      <c r="E42" s="9"/>
      <c r="F42" s="9"/>
      <c r="G42" s="9"/>
      <c r="H42" s="9"/>
    </row>
    <row r="43" spans="1:12" x14ac:dyDescent="0.2">
      <c r="E43" s="9"/>
      <c r="F43" s="9"/>
      <c r="G43" s="9"/>
      <c r="H43" s="9"/>
    </row>
    <row r="44" spans="1:12" x14ac:dyDescent="0.2">
      <c r="E44" s="9"/>
      <c r="F44" s="9"/>
      <c r="G44" s="9"/>
      <c r="H44" s="9"/>
    </row>
    <row r="45" spans="1:12" x14ac:dyDescent="0.2">
      <c r="E45" s="9"/>
      <c r="F45" s="9"/>
      <c r="G45" s="9"/>
      <c r="H45" s="9"/>
    </row>
    <row r="46" spans="1:12" x14ac:dyDescent="0.2">
      <c r="E46" s="9"/>
      <c r="F46" s="9"/>
      <c r="G46" s="9"/>
      <c r="H46" s="9"/>
    </row>
    <row r="47" spans="1:12" x14ac:dyDescent="0.2">
      <c r="E47" s="9"/>
      <c r="F47" s="9"/>
      <c r="G47" s="9"/>
      <c r="H47" s="9"/>
    </row>
    <row r="48" spans="1:12" x14ac:dyDescent="0.2">
      <c r="E48" s="9"/>
      <c r="F48" s="9"/>
      <c r="G48" s="9"/>
      <c r="H48" s="9"/>
    </row>
    <row r="49" spans="5:8" x14ac:dyDescent="0.2">
      <c r="E49" s="9"/>
      <c r="F49" s="9"/>
      <c r="G49" s="9"/>
      <c r="H49" s="9"/>
    </row>
    <row r="50" spans="5:8" x14ac:dyDescent="0.2">
      <c r="E50" s="9"/>
      <c r="F50" s="9"/>
      <c r="G50" s="9"/>
      <c r="H50" s="9"/>
    </row>
    <row r="51" spans="5:8" x14ac:dyDescent="0.2">
      <c r="E51" s="9"/>
      <c r="F51" s="9"/>
      <c r="G51" s="9"/>
      <c r="H51" s="9"/>
    </row>
    <row r="52" spans="5:8" x14ac:dyDescent="0.2">
      <c r="E52" s="9"/>
      <c r="F52" s="9"/>
      <c r="G52" s="9"/>
      <c r="H52" s="9"/>
    </row>
  </sheetData>
  <printOptions horizontalCentered="1"/>
  <pageMargins left="0.25" right="0.25" top="0.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V69"/>
  <sheetViews>
    <sheetView topLeftCell="A19" workbookViewId="0">
      <selection activeCell="W48" sqref="W48"/>
    </sheetView>
  </sheetViews>
  <sheetFormatPr defaultColWidth="9.140625" defaultRowHeight="12.75" x14ac:dyDescent="0.2"/>
  <cols>
    <col min="1" max="3" width="5.7109375" style="1" customWidth="1"/>
    <col min="4" max="4" width="21.7109375" style="1" customWidth="1"/>
    <col min="5" max="5" width="0" style="1" hidden="1" customWidth="1"/>
    <col min="6" max="6" width="10.7109375" style="1" hidden="1" customWidth="1"/>
    <col min="7" max="7" width="0" style="1" hidden="1" customWidth="1"/>
    <col min="8" max="9" width="10.7109375" style="1" customWidth="1"/>
    <col min="10" max="14" width="9.140625" style="1"/>
    <col min="15" max="15" width="12.7109375" style="1" bestFit="1" customWidth="1"/>
    <col min="16" max="16384" width="9.140625" style="1"/>
  </cols>
  <sheetData>
    <row r="1" spans="1:15" x14ac:dyDescent="0.2">
      <c r="D1" s="2" t="s">
        <v>0</v>
      </c>
    </row>
    <row r="2" spans="1:15" x14ac:dyDescent="0.2">
      <c r="D2" s="2" t="s">
        <v>334</v>
      </c>
    </row>
    <row r="3" spans="1:15" x14ac:dyDescent="0.2">
      <c r="D3" s="2"/>
    </row>
    <row r="4" spans="1:15" x14ac:dyDescent="0.2">
      <c r="A4" s="3"/>
      <c r="B4" s="3"/>
      <c r="C4" s="3"/>
      <c r="D4" s="4" t="s">
        <v>199</v>
      </c>
      <c r="E4" s="3"/>
      <c r="F4" s="3"/>
      <c r="G4" s="3"/>
      <c r="H4" s="3"/>
      <c r="I4" s="3"/>
      <c r="J4" s="3"/>
      <c r="K4" s="3"/>
      <c r="L4" s="3"/>
      <c r="M4" s="3"/>
    </row>
    <row r="5" spans="1:15" x14ac:dyDescent="0.2">
      <c r="A5" s="2" t="s">
        <v>1</v>
      </c>
      <c r="B5" s="2"/>
      <c r="C5" s="1" t="s">
        <v>1</v>
      </c>
      <c r="D5" s="1" t="s">
        <v>1</v>
      </c>
      <c r="E5" s="5">
        <v>0.93333333333333335</v>
      </c>
      <c r="F5" s="6" t="s">
        <v>2</v>
      </c>
      <c r="G5" s="2" t="s">
        <v>6</v>
      </c>
      <c r="H5" s="6" t="s">
        <v>290</v>
      </c>
      <c r="I5" s="6" t="s">
        <v>299</v>
      </c>
      <c r="J5" s="6" t="s">
        <v>301</v>
      </c>
      <c r="K5" s="6" t="s">
        <v>311</v>
      </c>
      <c r="L5" s="6" t="s">
        <v>319</v>
      </c>
      <c r="M5" s="6" t="s">
        <v>329</v>
      </c>
    </row>
    <row r="6" spans="1:15" x14ac:dyDescent="0.2">
      <c r="E6" s="7" t="s">
        <v>3</v>
      </c>
      <c r="F6" s="7" t="s">
        <v>3</v>
      </c>
      <c r="G6" s="7" t="s">
        <v>3</v>
      </c>
      <c r="H6" s="50" t="s">
        <v>3</v>
      </c>
      <c r="I6" s="50" t="s">
        <v>3</v>
      </c>
      <c r="J6" s="50" t="s">
        <v>3</v>
      </c>
      <c r="K6" s="50" t="s">
        <v>3</v>
      </c>
      <c r="L6" s="50" t="s">
        <v>5</v>
      </c>
      <c r="M6" s="50" t="s">
        <v>4</v>
      </c>
    </row>
    <row r="7" spans="1:15" x14ac:dyDescent="0.2">
      <c r="A7" s="2" t="s">
        <v>7</v>
      </c>
      <c r="B7" s="2"/>
      <c r="E7" s="21">
        <v>764690</v>
      </c>
      <c r="F7" s="21">
        <v>884960</v>
      </c>
      <c r="G7" s="21">
        <f>+F59</f>
        <v>921236</v>
      </c>
      <c r="H7" s="21">
        <v>369006</v>
      </c>
      <c r="I7" s="21">
        <f>+H59</f>
        <v>465227</v>
      </c>
      <c r="J7" s="13">
        <f>+I59</f>
        <v>70934</v>
      </c>
      <c r="K7" s="13">
        <f>+J59</f>
        <v>244637</v>
      </c>
      <c r="L7" s="13">
        <f>+K59</f>
        <v>158163</v>
      </c>
      <c r="M7" s="13">
        <f>+L59</f>
        <v>442270</v>
      </c>
    </row>
    <row r="8" spans="1:15" x14ac:dyDescent="0.2">
      <c r="H8" s="9"/>
      <c r="J8" s="9"/>
      <c r="K8" s="9"/>
      <c r="L8" s="9"/>
      <c r="M8" s="9"/>
    </row>
    <row r="9" spans="1:15" x14ac:dyDescent="0.2">
      <c r="A9" s="7" t="s">
        <v>8</v>
      </c>
      <c r="B9" s="7"/>
      <c r="H9" s="9"/>
      <c r="J9" s="9"/>
      <c r="K9" s="9"/>
      <c r="L9" s="9"/>
      <c r="M9" s="9"/>
    </row>
    <row r="10" spans="1:15" x14ac:dyDescent="0.2">
      <c r="A10" s="1">
        <v>270</v>
      </c>
      <c r="C10" s="1">
        <v>4311</v>
      </c>
      <c r="D10" s="1" t="s">
        <v>200</v>
      </c>
      <c r="E10" s="9">
        <v>334339</v>
      </c>
      <c r="F10" s="9">
        <v>330764</v>
      </c>
      <c r="G10" s="9">
        <v>347671</v>
      </c>
      <c r="H10" s="9">
        <v>375023</v>
      </c>
      <c r="I10" s="9">
        <v>374293</v>
      </c>
      <c r="J10" s="9">
        <v>381212</v>
      </c>
      <c r="K10" s="9">
        <v>411652</v>
      </c>
      <c r="L10" s="9">
        <v>470354</v>
      </c>
      <c r="M10" s="9">
        <v>470000</v>
      </c>
    </row>
    <row r="11" spans="1:15" x14ac:dyDescent="0.2">
      <c r="A11" s="1">
        <v>270</v>
      </c>
      <c r="C11" s="1">
        <v>4375</v>
      </c>
      <c r="D11" s="1" t="s">
        <v>131</v>
      </c>
      <c r="E11" s="9"/>
      <c r="F11" s="9">
        <v>0</v>
      </c>
      <c r="G11" s="9">
        <v>0</v>
      </c>
      <c r="H11" s="9">
        <v>0</v>
      </c>
      <c r="I11" s="9">
        <v>0</v>
      </c>
      <c r="J11" s="9">
        <v>12728</v>
      </c>
      <c r="K11" s="9">
        <v>0</v>
      </c>
      <c r="L11" s="9">
        <v>0</v>
      </c>
      <c r="M11" s="9">
        <v>0</v>
      </c>
    </row>
    <row r="12" spans="1:15" x14ac:dyDescent="0.2">
      <c r="A12" s="1">
        <v>270</v>
      </c>
      <c r="C12" s="1">
        <v>4381</v>
      </c>
      <c r="D12" s="1" t="s">
        <v>193</v>
      </c>
      <c r="E12" s="9">
        <v>910</v>
      </c>
      <c r="F12" s="9">
        <v>1195</v>
      </c>
      <c r="G12" s="9">
        <v>1084</v>
      </c>
      <c r="H12" s="9">
        <v>275</v>
      </c>
      <c r="I12" s="9">
        <v>286</v>
      </c>
      <c r="J12" s="9">
        <v>933</v>
      </c>
      <c r="K12" s="9">
        <v>3635</v>
      </c>
      <c r="L12" s="9">
        <v>10000</v>
      </c>
      <c r="M12" s="70">
        <v>20000</v>
      </c>
    </row>
    <row r="13" spans="1:15" x14ac:dyDescent="0.2">
      <c r="A13" s="1">
        <v>270</v>
      </c>
      <c r="C13" s="1">
        <v>4390</v>
      </c>
      <c r="D13" s="1" t="s">
        <v>61</v>
      </c>
      <c r="E13" s="9"/>
      <c r="F13" s="9">
        <v>0</v>
      </c>
      <c r="G13" s="9">
        <v>0</v>
      </c>
      <c r="H13" s="9">
        <v>25000</v>
      </c>
      <c r="I13" s="9">
        <v>0</v>
      </c>
      <c r="J13" s="9">
        <v>0</v>
      </c>
      <c r="K13" s="9">
        <v>2958</v>
      </c>
      <c r="L13" s="9">
        <v>0</v>
      </c>
      <c r="M13" s="9">
        <v>0</v>
      </c>
      <c r="N13" s="1" t="s">
        <v>1</v>
      </c>
      <c r="O13" s="1" t="s">
        <v>1</v>
      </c>
    </row>
    <row r="14" spans="1:15" x14ac:dyDescent="0.2">
      <c r="A14" s="1">
        <v>270</v>
      </c>
      <c r="C14" s="1">
        <v>4397</v>
      </c>
      <c r="D14" s="1" t="s">
        <v>286</v>
      </c>
      <c r="E14" s="9"/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</row>
    <row r="15" spans="1:15" x14ac:dyDescent="0.2">
      <c r="A15" s="1">
        <v>270</v>
      </c>
      <c r="C15" s="1">
        <v>4389</v>
      </c>
      <c r="D15" s="1" t="s">
        <v>120</v>
      </c>
      <c r="E15" s="11">
        <v>0</v>
      </c>
      <c r="F15" s="11">
        <v>5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</row>
    <row r="16" spans="1:15" x14ac:dyDescent="0.2">
      <c r="E16" s="9"/>
      <c r="F16" s="9"/>
      <c r="G16" s="9"/>
      <c r="H16" s="9"/>
      <c r="J16" s="9"/>
      <c r="K16" s="9"/>
      <c r="L16" s="9"/>
      <c r="M16" s="9"/>
    </row>
    <row r="17" spans="1:14" x14ac:dyDescent="0.2">
      <c r="D17" s="2" t="s">
        <v>133</v>
      </c>
      <c r="E17" s="32">
        <f t="shared" ref="E17:G17" si="0">SUM(E10:E15)</f>
        <v>335249</v>
      </c>
      <c r="F17" s="32">
        <f t="shared" si="0"/>
        <v>331964</v>
      </c>
      <c r="G17" s="32">
        <f t="shared" si="0"/>
        <v>348755</v>
      </c>
      <c r="H17" s="32">
        <f t="shared" ref="H17:J17" si="1">SUM(H10:H15)</f>
        <v>400298</v>
      </c>
      <c r="I17" s="32">
        <f t="shared" si="1"/>
        <v>374579</v>
      </c>
      <c r="J17" s="32">
        <f t="shared" si="1"/>
        <v>394873</v>
      </c>
      <c r="K17" s="32">
        <f t="shared" ref="K17:M17" si="2">SUM(K10:K15)</f>
        <v>418245</v>
      </c>
      <c r="L17" s="32">
        <f t="shared" si="2"/>
        <v>480354</v>
      </c>
      <c r="M17" s="32">
        <f t="shared" si="2"/>
        <v>490000</v>
      </c>
    </row>
    <row r="18" spans="1:14" x14ac:dyDescent="0.2">
      <c r="E18" s="9"/>
      <c r="F18" s="9"/>
      <c r="G18" s="9"/>
      <c r="H18" s="9"/>
      <c r="I18" s="9"/>
      <c r="J18" s="9"/>
      <c r="K18" s="9"/>
      <c r="L18" s="9"/>
      <c r="M18" s="9"/>
    </row>
    <row r="19" spans="1:14" x14ac:dyDescent="0.2">
      <c r="A19" s="7" t="s">
        <v>14</v>
      </c>
      <c r="E19" s="9"/>
      <c r="F19" s="9"/>
      <c r="G19" s="9"/>
      <c r="H19" s="9"/>
      <c r="I19" s="9"/>
      <c r="J19" s="9"/>
      <c r="K19" s="9"/>
      <c r="L19" s="9"/>
      <c r="M19" s="9"/>
    </row>
    <row r="20" spans="1:14" x14ac:dyDescent="0.2">
      <c r="D20" s="1" t="s">
        <v>1</v>
      </c>
      <c r="E20" s="9"/>
      <c r="F20" s="9"/>
      <c r="G20" s="9"/>
      <c r="H20" s="9"/>
      <c r="I20" s="9"/>
      <c r="J20" s="9"/>
      <c r="K20" s="9"/>
      <c r="L20" s="9"/>
      <c r="M20" s="9"/>
    </row>
    <row r="21" spans="1:14" x14ac:dyDescent="0.2">
      <c r="A21" s="2" t="s">
        <v>69</v>
      </c>
      <c r="E21" s="9"/>
      <c r="F21" s="9"/>
      <c r="G21" s="9"/>
      <c r="H21" s="9"/>
      <c r="I21" s="9"/>
      <c r="J21" s="9"/>
      <c r="K21" s="9"/>
      <c r="L21" s="9"/>
      <c r="M21" s="9"/>
    </row>
    <row r="22" spans="1:14" x14ac:dyDescent="0.2">
      <c r="A22" s="1">
        <v>270</v>
      </c>
      <c r="B22" s="1">
        <v>500</v>
      </c>
      <c r="C22" s="1">
        <v>561</v>
      </c>
      <c r="D22" s="1" t="s">
        <v>203</v>
      </c>
      <c r="E22" s="9">
        <v>0</v>
      </c>
      <c r="F22" s="9">
        <v>206</v>
      </c>
      <c r="G22" s="9">
        <v>0</v>
      </c>
      <c r="H22" s="9">
        <v>0</v>
      </c>
      <c r="I22" s="9">
        <v>625</v>
      </c>
      <c r="J22" s="9">
        <v>0</v>
      </c>
      <c r="K22" s="9">
        <v>550</v>
      </c>
      <c r="L22" s="9">
        <v>550</v>
      </c>
      <c r="M22" s="9">
        <v>0</v>
      </c>
    </row>
    <row r="23" spans="1:14" x14ac:dyDescent="0.2">
      <c r="A23" s="1">
        <v>270</v>
      </c>
      <c r="B23" s="1">
        <v>500</v>
      </c>
      <c r="C23" s="1">
        <v>651</v>
      </c>
      <c r="D23" s="1" t="s">
        <v>204</v>
      </c>
      <c r="E23" s="9">
        <v>0</v>
      </c>
      <c r="F23" s="9">
        <v>0</v>
      </c>
      <c r="G23" s="9">
        <v>90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</row>
    <row r="24" spans="1:14" x14ac:dyDescent="0.2">
      <c r="E24" s="9"/>
      <c r="F24" s="9"/>
      <c r="G24" s="9"/>
      <c r="H24" s="9"/>
      <c r="I24" s="9"/>
      <c r="J24" s="9"/>
      <c r="K24" s="9"/>
      <c r="L24" s="9"/>
      <c r="M24" s="9"/>
    </row>
    <row r="25" spans="1:14" x14ac:dyDescent="0.2">
      <c r="A25" s="2" t="s">
        <v>205</v>
      </c>
      <c r="E25" s="9"/>
      <c r="F25" s="9"/>
      <c r="G25" s="9"/>
      <c r="H25" s="9"/>
      <c r="I25" s="9"/>
      <c r="J25" s="9"/>
      <c r="K25" s="9"/>
      <c r="L25" s="9"/>
      <c r="M25" s="9"/>
    </row>
    <row r="26" spans="1:14" x14ac:dyDescent="0.2">
      <c r="E26" s="9"/>
      <c r="F26" s="9"/>
      <c r="G26" s="9"/>
      <c r="H26" s="9"/>
      <c r="I26" s="9"/>
      <c r="J26" s="9"/>
      <c r="K26" s="9"/>
      <c r="L26" s="9"/>
      <c r="M26" s="9"/>
    </row>
    <row r="27" spans="1:14" x14ac:dyDescent="0.2">
      <c r="A27" s="1">
        <v>270</v>
      </c>
      <c r="B27" s="1">
        <v>500</v>
      </c>
      <c r="C27" s="1">
        <v>532</v>
      </c>
      <c r="D27" s="1" t="s">
        <v>25</v>
      </c>
      <c r="E27" s="9">
        <v>0</v>
      </c>
      <c r="F27" s="9">
        <v>0</v>
      </c>
      <c r="G27" s="9">
        <v>147016</v>
      </c>
      <c r="H27" s="9">
        <v>31409</v>
      </c>
      <c r="I27" s="9">
        <v>49112</v>
      </c>
      <c r="J27" s="9">
        <v>11724</v>
      </c>
      <c r="K27" s="9">
        <v>3756</v>
      </c>
      <c r="L27" s="9">
        <v>18000</v>
      </c>
      <c r="M27" s="9">
        <v>20000</v>
      </c>
    </row>
    <row r="28" spans="1:14" x14ac:dyDescent="0.2">
      <c r="A28" s="1">
        <v>270</v>
      </c>
      <c r="B28" s="1">
        <v>500</v>
      </c>
      <c r="C28" s="1">
        <v>533</v>
      </c>
      <c r="D28" s="1" t="s">
        <v>17</v>
      </c>
      <c r="E28" s="9">
        <v>250</v>
      </c>
      <c r="F28" s="9">
        <v>3883</v>
      </c>
      <c r="G28" s="9">
        <v>0</v>
      </c>
      <c r="H28" s="9">
        <v>857</v>
      </c>
      <c r="I28" s="9">
        <v>858</v>
      </c>
      <c r="J28" s="9">
        <v>1138</v>
      </c>
      <c r="K28" s="9">
        <v>492</v>
      </c>
      <c r="L28" s="9">
        <v>200</v>
      </c>
      <c r="M28" s="9">
        <v>200</v>
      </c>
    </row>
    <row r="29" spans="1:14" x14ac:dyDescent="0.2">
      <c r="A29" s="1">
        <v>270</v>
      </c>
      <c r="B29" s="1">
        <v>500</v>
      </c>
      <c r="C29" s="1">
        <v>549</v>
      </c>
      <c r="D29" s="1" t="s">
        <v>18</v>
      </c>
      <c r="E29" s="9">
        <v>0</v>
      </c>
      <c r="F29" s="9">
        <v>30008</v>
      </c>
      <c r="G29" s="9">
        <v>6481</v>
      </c>
      <c r="H29" s="9">
        <v>5742</v>
      </c>
      <c r="I29" s="9">
        <v>10320</v>
      </c>
      <c r="J29" s="9">
        <v>19848</v>
      </c>
      <c r="K29" s="9">
        <v>8357</v>
      </c>
      <c r="L29" s="9">
        <v>3558</v>
      </c>
      <c r="M29" s="9">
        <v>5000</v>
      </c>
    </row>
    <row r="30" spans="1:14" x14ac:dyDescent="0.2">
      <c r="A30" s="1">
        <v>270</v>
      </c>
      <c r="B30" s="1">
        <v>500</v>
      </c>
      <c r="C30" s="1">
        <v>550</v>
      </c>
      <c r="D30" s="1" t="s">
        <v>206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</row>
    <row r="31" spans="1:14" x14ac:dyDescent="0.2">
      <c r="A31" s="1">
        <v>270</v>
      </c>
      <c r="B31" s="1">
        <v>500</v>
      </c>
      <c r="C31" s="1">
        <v>551</v>
      </c>
      <c r="D31" s="1" t="s">
        <v>308</v>
      </c>
      <c r="E31" s="9"/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26037</v>
      </c>
      <c r="L31" s="9">
        <v>28116</v>
      </c>
      <c r="M31" s="70">
        <v>30400</v>
      </c>
      <c r="N31" s="41"/>
    </row>
    <row r="32" spans="1:14" x14ac:dyDescent="0.2">
      <c r="E32" s="9"/>
      <c r="F32" s="9"/>
      <c r="G32" s="9"/>
      <c r="H32" s="9"/>
      <c r="I32" s="9"/>
      <c r="J32" s="9"/>
      <c r="K32" s="9"/>
      <c r="L32" s="9"/>
      <c r="M32" s="9"/>
    </row>
    <row r="33" spans="1:19" x14ac:dyDescent="0.2">
      <c r="A33" s="2" t="s">
        <v>207</v>
      </c>
      <c r="E33" s="9"/>
      <c r="F33" s="9"/>
      <c r="G33" s="9"/>
      <c r="H33" s="9"/>
      <c r="I33" s="9"/>
      <c r="J33" s="9"/>
      <c r="K33" s="9"/>
      <c r="L33" s="9"/>
      <c r="M33" s="9"/>
    </row>
    <row r="34" spans="1:19" x14ac:dyDescent="0.2">
      <c r="A34" s="1">
        <v>270</v>
      </c>
      <c r="B34" s="1">
        <v>500</v>
      </c>
      <c r="C34" s="1">
        <v>710</v>
      </c>
      <c r="D34" s="1" t="s">
        <v>112</v>
      </c>
      <c r="E34" s="9">
        <v>70000</v>
      </c>
      <c r="F34" s="9">
        <v>90000</v>
      </c>
      <c r="G34" s="9">
        <v>95000</v>
      </c>
      <c r="H34" s="9">
        <v>160000</v>
      </c>
      <c r="I34" s="9">
        <v>55000</v>
      </c>
      <c r="J34" s="9">
        <v>60000</v>
      </c>
      <c r="K34" s="9">
        <v>60475</v>
      </c>
      <c r="L34" s="9">
        <v>60477</v>
      </c>
      <c r="M34" s="9">
        <v>60000</v>
      </c>
      <c r="S34" s="1" t="s">
        <v>1</v>
      </c>
    </row>
    <row r="35" spans="1:19" x14ac:dyDescent="0.2">
      <c r="A35" s="1">
        <v>270</v>
      </c>
      <c r="B35" s="1">
        <v>500</v>
      </c>
      <c r="C35" s="1">
        <v>720</v>
      </c>
      <c r="D35" s="1" t="s">
        <v>113</v>
      </c>
      <c r="E35" s="9">
        <v>46093</v>
      </c>
      <c r="F35" s="9">
        <v>20085</v>
      </c>
      <c r="G35" s="9">
        <v>20729</v>
      </c>
      <c r="H35" s="9">
        <v>71754</v>
      </c>
      <c r="I35" s="9">
        <v>68060</v>
      </c>
      <c r="J35" s="9">
        <v>67070</v>
      </c>
      <c r="K35" s="9">
        <v>65990</v>
      </c>
      <c r="L35" s="9">
        <v>64670</v>
      </c>
      <c r="M35" s="9">
        <v>63350</v>
      </c>
    </row>
    <row r="36" spans="1:19" x14ac:dyDescent="0.2">
      <c r="E36" s="9"/>
      <c r="F36" s="9"/>
      <c r="G36" s="9"/>
      <c r="H36" s="9"/>
      <c r="I36" s="9"/>
      <c r="J36" s="9"/>
      <c r="K36" s="9" t="s">
        <v>1</v>
      </c>
      <c r="L36" s="9"/>
      <c r="M36" s="9"/>
    </row>
    <row r="37" spans="1:19" hidden="1" x14ac:dyDescent="0.2">
      <c r="A37" s="1">
        <v>270</v>
      </c>
      <c r="B37" s="1">
        <v>500</v>
      </c>
      <c r="C37" s="1">
        <v>887</v>
      </c>
      <c r="D37" s="1" t="s">
        <v>201</v>
      </c>
      <c r="E37" s="9">
        <v>995</v>
      </c>
      <c r="F37" s="9">
        <v>2276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/>
      <c r="M37" s="9"/>
    </row>
    <row r="38" spans="1:19" x14ac:dyDescent="0.2">
      <c r="A38" s="1">
        <v>270</v>
      </c>
      <c r="B38" s="1">
        <v>500</v>
      </c>
      <c r="C38" s="1">
        <v>888</v>
      </c>
      <c r="D38" s="1" t="s">
        <v>202</v>
      </c>
      <c r="E38" s="9">
        <v>107969</v>
      </c>
      <c r="F38" s="9">
        <v>113733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/>
      <c r="M38" s="9"/>
    </row>
    <row r="39" spans="1:19" x14ac:dyDescent="0.2">
      <c r="A39" s="1">
        <v>270</v>
      </c>
      <c r="B39" s="1">
        <v>500</v>
      </c>
      <c r="C39" s="1">
        <v>999</v>
      </c>
      <c r="D39" s="1" t="s">
        <v>288</v>
      </c>
      <c r="E39" s="9"/>
      <c r="F39" s="9">
        <v>0</v>
      </c>
      <c r="G39" s="9">
        <v>5000</v>
      </c>
      <c r="H39" s="9">
        <v>5000</v>
      </c>
      <c r="I39" s="9">
        <v>5000</v>
      </c>
      <c r="J39" s="9">
        <v>5000</v>
      </c>
      <c r="K39" s="9">
        <v>5000</v>
      </c>
      <c r="L39" s="9">
        <v>5000</v>
      </c>
      <c r="M39" s="9">
        <v>5000</v>
      </c>
    </row>
    <row r="40" spans="1:19" x14ac:dyDescent="0.2">
      <c r="E40" s="9"/>
      <c r="F40" s="9"/>
      <c r="G40" s="9"/>
      <c r="H40" s="9"/>
      <c r="I40" s="9"/>
      <c r="J40" s="9"/>
      <c r="K40" s="9"/>
      <c r="L40" s="9"/>
      <c r="M40" s="9"/>
    </row>
    <row r="41" spans="1:19" x14ac:dyDescent="0.2">
      <c r="A41" s="2" t="s">
        <v>154</v>
      </c>
      <c r="E41" s="9"/>
      <c r="F41" s="9"/>
      <c r="G41" s="9"/>
      <c r="H41" s="9"/>
      <c r="I41" s="9"/>
      <c r="J41" s="9"/>
      <c r="K41" s="9"/>
      <c r="L41" s="9"/>
      <c r="M41" s="9"/>
    </row>
    <row r="42" spans="1:19" x14ac:dyDescent="0.2">
      <c r="E42" s="9"/>
      <c r="F42" s="9"/>
      <c r="G42" s="9"/>
      <c r="H42" s="9"/>
      <c r="I42" s="9"/>
      <c r="J42" s="9"/>
      <c r="K42" s="9"/>
      <c r="L42" s="9"/>
      <c r="M42" s="9"/>
    </row>
    <row r="43" spans="1:19" x14ac:dyDescent="0.2">
      <c r="A43" s="1">
        <v>270</v>
      </c>
      <c r="B43" s="1">
        <v>500</v>
      </c>
      <c r="C43" s="1">
        <v>850</v>
      </c>
      <c r="D43" s="1" t="s">
        <v>208</v>
      </c>
      <c r="E43" s="9">
        <v>0</v>
      </c>
      <c r="F43" s="9">
        <v>0</v>
      </c>
      <c r="G43" s="9">
        <v>0</v>
      </c>
      <c r="H43" s="9">
        <v>22145</v>
      </c>
      <c r="I43" s="9">
        <v>17261</v>
      </c>
      <c r="J43" s="9">
        <v>0</v>
      </c>
      <c r="K43" s="9">
        <v>0</v>
      </c>
      <c r="L43" s="9">
        <v>7900</v>
      </c>
      <c r="M43" s="9">
        <v>50000</v>
      </c>
    </row>
    <row r="44" spans="1:19" x14ac:dyDescent="0.2">
      <c r="A44" s="1">
        <v>270</v>
      </c>
      <c r="B44" s="1">
        <v>500</v>
      </c>
      <c r="C44" s="1">
        <v>851</v>
      </c>
      <c r="D44" s="1" t="s">
        <v>294</v>
      </c>
      <c r="E44" s="9"/>
      <c r="F44" s="9">
        <v>0</v>
      </c>
      <c r="G44" s="9">
        <v>0</v>
      </c>
      <c r="H44" s="9">
        <v>0</v>
      </c>
      <c r="I44" s="9">
        <v>0</v>
      </c>
      <c r="J44" s="9">
        <v>26087</v>
      </c>
      <c r="K44" s="9">
        <v>0</v>
      </c>
      <c r="L44" s="9">
        <v>0</v>
      </c>
      <c r="M44" s="9">
        <v>25000</v>
      </c>
    </row>
    <row r="45" spans="1:19" x14ac:dyDescent="0.2">
      <c r="A45" s="1">
        <v>270</v>
      </c>
      <c r="B45" s="1">
        <v>500</v>
      </c>
      <c r="C45" s="1">
        <v>852</v>
      </c>
      <c r="D45" s="1" t="s">
        <v>285</v>
      </c>
      <c r="E45" s="9"/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</row>
    <row r="46" spans="1:19" x14ac:dyDescent="0.2">
      <c r="A46" s="1">
        <v>270</v>
      </c>
      <c r="B46" s="1">
        <v>500</v>
      </c>
      <c r="C46" s="1">
        <v>853</v>
      </c>
      <c r="D46" s="1" t="s">
        <v>281</v>
      </c>
      <c r="E46" s="9">
        <v>0</v>
      </c>
      <c r="F46" s="9">
        <v>9333</v>
      </c>
      <c r="G46" s="9">
        <v>89383</v>
      </c>
      <c r="H46" s="9">
        <v>0</v>
      </c>
      <c r="I46" s="9">
        <v>0</v>
      </c>
      <c r="J46" s="9">
        <v>614</v>
      </c>
      <c r="K46" s="9">
        <v>0</v>
      </c>
      <c r="L46" s="9">
        <v>0</v>
      </c>
      <c r="M46" s="9">
        <v>0</v>
      </c>
    </row>
    <row r="47" spans="1:19" x14ac:dyDescent="0.2">
      <c r="A47" s="1">
        <v>270</v>
      </c>
      <c r="B47" s="1">
        <v>500</v>
      </c>
      <c r="C47" s="1">
        <v>854</v>
      </c>
      <c r="D47" s="1" t="s">
        <v>318</v>
      </c>
      <c r="E47" s="9"/>
      <c r="F47" s="9">
        <v>0</v>
      </c>
      <c r="G47" s="9">
        <v>15442</v>
      </c>
      <c r="H47" s="9">
        <v>0</v>
      </c>
      <c r="I47" s="9">
        <v>233047</v>
      </c>
      <c r="J47" s="9">
        <v>11881</v>
      </c>
      <c r="K47" s="9">
        <v>118176</v>
      </c>
      <c r="L47" s="9">
        <v>0</v>
      </c>
      <c r="M47" s="9">
        <v>0</v>
      </c>
    </row>
    <row r="48" spans="1:19" x14ac:dyDescent="0.2">
      <c r="A48" s="1">
        <v>270</v>
      </c>
      <c r="B48" s="1">
        <v>500</v>
      </c>
      <c r="C48" s="1">
        <v>855</v>
      </c>
      <c r="D48" s="1" t="s">
        <v>328</v>
      </c>
      <c r="E48" s="9"/>
      <c r="F48" s="9"/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</row>
    <row r="49" spans="1:22" x14ac:dyDescent="0.2">
      <c r="A49" s="1">
        <v>270</v>
      </c>
      <c r="B49" s="1">
        <v>500</v>
      </c>
      <c r="C49" s="1">
        <v>886</v>
      </c>
      <c r="D49" s="1" t="s">
        <v>326</v>
      </c>
      <c r="E49" s="9"/>
      <c r="F49" s="9"/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7500</v>
      </c>
    </row>
    <row r="50" spans="1:22" x14ac:dyDescent="0.2">
      <c r="A50" s="1">
        <v>270</v>
      </c>
      <c r="B50" s="1">
        <v>500</v>
      </c>
      <c r="C50" s="1">
        <v>890</v>
      </c>
      <c r="D50" s="1" t="s">
        <v>272</v>
      </c>
      <c r="E50" s="9">
        <v>0</v>
      </c>
      <c r="F50" s="9">
        <v>26164</v>
      </c>
      <c r="G50" s="9">
        <v>12367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</row>
    <row r="51" spans="1:22" x14ac:dyDescent="0.2">
      <c r="A51" s="1">
        <v>270</v>
      </c>
      <c r="B51" s="1">
        <v>500</v>
      </c>
      <c r="C51" s="1">
        <v>891</v>
      </c>
      <c r="D51" s="1" t="s">
        <v>316</v>
      </c>
      <c r="E51" s="9"/>
      <c r="F51" s="9">
        <v>0</v>
      </c>
      <c r="G51" s="9">
        <v>0</v>
      </c>
      <c r="H51" s="9">
        <v>0</v>
      </c>
      <c r="I51" s="9">
        <v>0</v>
      </c>
      <c r="J51" s="9">
        <v>4585</v>
      </c>
      <c r="K51" s="9">
        <v>204885</v>
      </c>
      <c r="L51" s="9">
        <v>0</v>
      </c>
      <c r="M51" s="9">
        <v>0</v>
      </c>
    </row>
    <row r="52" spans="1:22" x14ac:dyDescent="0.2">
      <c r="A52" s="1">
        <v>270</v>
      </c>
      <c r="B52" s="1">
        <v>500</v>
      </c>
      <c r="C52" s="1">
        <v>929</v>
      </c>
      <c r="D52" s="1" t="s">
        <v>120</v>
      </c>
      <c r="E52" s="9">
        <v>0</v>
      </c>
      <c r="F52" s="9">
        <v>0</v>
      </c>
      <c r="G52" s="9">
        <v>65324</v>
      </c>
      <c r="H52" s="9">
        <v>7170</v>
      </c>
      <c r="I52" s="9">
        <f>329597-8</f>
        <v>329589</v>
      </c>
      <c r="J52" s="9">
        <v>13223</v>
      </c>
      <c r="K52" s="9">
        <v>11001</v>
      </c>
      <c r="L52" s="9">
        <v>7776</v>
      </c>
      <c r="M52" s="9">
        <v>50000</v>
      </c>
      <c r="N52" s="1" t="s">
        <v>1</v>
      </c>
      <c r="P52" s="1" t="s">
        <v>1</v>
      </c>
      <c r="V52" s="1" t="s">
        <v>1</v>
      </c>
    </row>
    <row r="53" spans="1:22" x14ac:dyDescent="0.2">
      <c r="A53" s="1">
        <v>270</v>
      </c>
      <c r="B53" s="1">
        <v>500</v>
      </c>
      <c r="C53" s="1">
        <v>999</v>
      </c>
      <c r="D53" s="1" t="s">
        <v>370</v>
      </c>
      <c r="E53" s="9"/>
      <c r="F53" s="9"/>
      <c r="G53" s="9"/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600000</v>
      </c>
      <c r="P53" s="1" t="s">
        <v>1</v>
      </c>
    </row>
    <row r="55" spans="1:22" x14ac:dyDescent="0.2">
      <c r="D55" s="2" t="s">
        <v>197</v>
      </c>
      <c r="E55" s="32">
        <f>SUM(E22:E50)</f>
        <v>225307</v>
      </c>
      <c r="F55" s="32">
        <f>SUM(F22:F52)</f>
        <v>295688</v>
      </c>
      <c r="G55" s="32">
        <f>SUM(G22:G52)</f>
        <v>456832</v>
      </c>
      <c r="H55" s="32">
        <f t="shared" ref="H55:M55" si="3">SUM(H22:H53)</f>
        <v>304077</v>
      </c>
      <c r="I55" s="32">
        <f t="shared" si="3"/>
        <v>768872</v>
      </c>
      <c r="J55" s="32">
        <f t="shared" si="3"/>
        <v>221170</v>
      </c>
      <c r="K55" s="32">
        <f t="shared" si="3"/>
        <v>504719</v>
      </c>
      <c r="L55" s="32">
        <f t="shared" si="3"/>
        <v>196247</v>
      </c>
      <c r="M55" s="32">
        <f t="shared" si="3"/>
        <v>916450</v>
      </c>
    </row>
    <row r="56" spans="1:22" x14ac:dyDescent="0.2">
      <c r="E56" s="9"/>
      <c r="F56" s="9"/>
      <c r="G56" s="9"/>
      <c r="H56" s="9"/>
      <c r="I56" s="9"/>
      <c r="J56" s="9"/>
      <c r="K56" s="9"/>
      <c r="L56" s="9"/>
      <c r="M56" s="9"/>
    </row>
    <row r="57" spans="1:22" x14ac:dyDescent="0.2">
      <c r="D57" s="1" t="s">
        <v>198</v>
      </c>
      <c r="E57" s="9">
        <f t="shared" ref="E57:M57" si="4">SUM(E17-E55)</f>
        <v>109942</v>
      </c>
      <c r="F57" s="9">
        <f t="shared" si="4"/>
        <v>36276</v>
      </c>
      <c r="G57" s="9">
        <f t="shared" si="4"/>
        <v>-108077</v>
      </c>
      <c r="H57" s="9">
        <f t="shared" si="4"/>
        <v>96221</v>
      </c>
      <c r="I57" s="9">
        <f t="shared" si="4"/>
        <v>-394293</v>
      </c>
      <c r="J57" s="9">
        <f t="shared" si="4"/>
        <v>173703</v>
      </c>
      <c r="K57" s="9">
        <f t="shared" si="4"/>
        <v>-86474</v>
      </c>
      <c r="L57" s="9">
        <f t="shared" si="4"/>
        <v>284107</v>
      </c>
      <c r="M57" s="9">
        <f t="shared" si="4"/>
        <v>-426450</v>
      </c>
    </row>
    <row r="58" spans="1:22" x14ac:dyDescent="0.2">
      <c r="E58" s="9"/>
      <c r="F58" s="9"/>
      <c r="G58" s="9"/>
      <c r="H58" s="9"/>
      <c r="I58" s="9"/>
      <c r="J58" s="9"/>
      <c r="K58" s="9"/>
      <c r="L58" s="9"/>
      <c r="M58" s="9"/>
    </row>
    <row r="59" spans="1:22" x14ac:dyDescent="0.2">
      <c r="D59" s="2" t="s">
        <v>15</v>
      </c>
      <c r="E59" s="32">
        <f t="shared" ref="E59:M59" si="5">SUM(E7+E57)</f>
        <v>874632</v>
      </c>
      <c r="F59" s="32">
        <f t="shared" si="5"/>
        <v>921236</v>
      </c>
      <c r="G59" s="32">
        <f t="shared" si="5"/>
        <v>813159</v>
      </c>
      <c r="H59" s="32">
        <f t="shared" si="5"/>
        <v>465227</v>
      </c>
      <c r="I59" s="32">
        <f t="shared" si="5"/>
        <v>70934</v>
      </c>
      <c r="J59" s="32">
        <f t="shared" si="5"/>
        <v>244637</v>
      </c>
      <c r="K59" s="32">
        <f t="shared" si="5"/>
        <v>158163</v>
      </c>
      <c r="L59" s="32">
        <f t="shared" si="5"/>
        <v>442270</v>
      </c>
      <c r="M59" s="32">
        <f t="shared" si="5"/>
        <v>15820</v>
      </c>
    </row>
    <row r="60" spans="1:22" x14ac:dyDescent="0.2">
      <c r="E60" s="9"/>
      <c r="F60" s="9"/>
      <c r="G60" s="9"/>
      <c r="H60" s="9"/>
      <c r="I60" s="9"/>
    </row>
    <row r="61" spans="1:22" x14ac:dyDescent="0.2">
      <c r="E61" s="9"/>
      <c r="F61" s="9"/>
      <c r="G61" s="9"/>
      <c r="H61" s="9"/>
      <c r="I61" s="9"/>
    </row>
    <row r="62" spans="1:22" x14ac:dyDescent="0.2">
      <c r="E62" s="9"/>
      <c r="F62" s="9"/>
      <c r="G62" s="9"/>
      <c r="H62" s="9"/>
      <c r="I62" s="9"/>
    </row>
    <row r="63" spans="1:22" x14ac:dyDescent="0.2">
      <c r="E63" s="9"/>
      <c r="F63" s="9"/>
      <c r="G63" s="9"/>
      <c r="H63" s="9"/>
      <c r="I63" s="9"/>
    </row>
    <row r="64" spans="1:22" x14ac:dyDescent="0.2">
      <c r="E64" s="9"/>
      <c r="F64" s="9"/>
      <c r="G64" s="9"/>
      <c r="H64" s="9"/>
      <c r="I64" s="9"/>
    </row>
    <row r="65" spans="5:9" x14ac:dyDescent="0.2">
      <c r="E65" s="9"/>
      <c r="F65" s="9"/>
      <c r="G65" s="9"/>
      <c r="H65" s="9"/>
      <c r="I65" s="9"/>
    </row>
    <row r="66" spans="5:9" x14ac:dyDescent="0.2">
      <c r="E66" s="9"/>
      <c r="F66" s="9"/>
      <c r="G66" s="9"/>
      <c r="H66" s="9"/>
      <c r="I66" s="9"/>
    </row>
    <row r="67" spans="5:9" x14ac:dyDescent="0.2">
      <c r="E67" s="9"/>
      <c r="F67" s="9"/>
      <c r="G67" s="9"/>
      <c r="H67" s="9"/>
      <c r="I67" s="9"/>
    </row>
    <row r="68" spans="5:9" x14ac:dyDescent="0.2">
      <c r="E68" s="9"/>
      <c r="F68" s="9"/>
      <c r="G68" s="9"/>
      <c r="H68" s="9"/>
      <c r="I68" s="9"/>
    </row>
    <row r="69" spans="5:9" x14ac:dyDescent="0.2">
      <c r="E69" s="9"/>
      <c r="F69" s="9"/>
      <c r="G69" s="9"/>
      <c r="H69" s="9"/>
      <c r="I69" s="9"/>
    </row>
  </sheetData>
  <printOptions horizontalCentered="1"/>
  <pageMargins left="0.25" right="0.25" top="0.5" bottom="0.5" header="0.3" footer="0.3"/>
  <pageSetup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27"/>
  <sheetViews>
    <sheetView workbookViewId="0">
      <selection activeCell="S12" sqref="S12"/>
    </sheetView>
  </sheetViews>
  <sheetFormatPr defaultColWidth="8.7109375" defaultRowHeight="12.75" x14ac:dyDescent="0.2"/>
  <cols>
    <col min="1" max="2" width="5.7109375" style="1" customWidth="1"/>
    <col min="3" max="3" width="7.42578125" style="1" customWidth="1"/>
    <col min="4" max="4" width="20.7109375" style="1" customWidth="1"/>
    <col min="5" max="5" width="0" style="1" hidden="1" customWidth="1"/>
    <col min="6" max="259" width="8.7109375" style="1"/>
    <col min="260" max="260" width="30.7109375" style="1" customWidth="1"/>
    <col min="261" max="515" width="8.7109375" style="1"/>
    <col min="516" max="516" width="30.7109375" style="1" customWidth="1"/>
    <col min="517" max="771" width="8.7109375" style="1"/>
    <col min="772" max="772" width="30.7109375" style="1" customWidth="1"/>
    <col min="773" max="1027" width="8.7109375" style="1"/>
    <col min="1028" max="1028" width="30.7109375" style="1" customWidth="1"/>
    <col min="1029" max="1283" width="8.7109375" style="1"/>
    <col min="1284" max="1284" width="30.7109375" style="1" customWidth="1"/>
    <col min="1285" max="1539" width="8.7109375" style="1"/>
    <col min="1540" max="1540" width="30.7109375" style="1" customWidth="1"/>
    <col min="1541" max="1795" width="8.7109375" style="1"/>
    <col min="1796" max="1796" width="30.7109375" style="1" customWidth="1"/>
    <col min="1797" max="2051" width="8.7109375" style="1"/>
    <col min="2052" max="2052" width="30.7109375" style="1" customWidth="1"/>
    <col min="2053" max="2307" width="8.7109375" style="1"/>
    <col min="2308" max="2308" width="30.7109375" style="1" customWidth="1"/>
    <col min="2309" max="2563" width="8.7109375" style="1"/>
    <col min="2564" max="2564" width="30.7109375" style="1" customWidth="1"/>
    <col min="2565" max="2819" width="8.7109375" style="1"/>
    <col min="2820" max="2820" width="30.7109375" style="1" customWidth="1"/>
    <col min="2821" max="3075" width="8.7109375" style="1"/>
    <col min="3076" max="3076" width="30.7109375" style="1" customWidth="1"/>
    <col min="3077" max="3331" width="8.7109375" style="1"/>
    <col min="3332" max="3332" width="30.7109375" style="1" customWidth="1"/>
    <col min="3333" max="3587" width="8.7109375" style="1"/>
    <col min="3588" max="3588" width="30.7109375" style="1" customWidth="1"/>
    <col min="3589" max="3843" width="8.7109375" style="1"/>
    <col min="3844" max="3844" width="30.7109375" style="1" customWidth="1"/>
    <col min="3845" max="4099" width="8.7109375" style="1"/>
    <col min="4100" max="4100" width="30.7109375" style="1" customWidth="1"/>
    <col min="4101" max="4355" width="8.7109375" style="1"/>
    <col min="4356" max="4356" width="30.7109375" style="1" customWidth="1"/>
    <col min="4357" max="4611" width="8.7109375" style="1"/>
    <col min="4612" max="4612" width="30.7109375" style="1" customWidth="1"/>
    <col min="4613" max="4867" width="8.7109375" style="1"/>
    <col min="4868" max="4868" width="30.7109375" style="1" customWidth="1"/>
    <col min="4869" max="5123" width="8.7109375" style="1"/>
    <col min="5124" max="5124" width="30.7109375" style="1" customWidth="1"/>
    <col min="5125" max="5379" width="8.7109375" style="1"/>
    <col min="5380" max="5380" width="30.7109375" style="1" customWidth="1"/>
    <col min="5381" max="5635" width="8.7109375" style="1"/>
    <col min="5636" max="5636" width="30.7109375" style="1" customWidth="1"/>
    <col min="5637" max="5891" width="8.7109375" style="1"/>
    <col min="5892" max="5892" width="30.7109375" style="1" customWidth="1"/>
    <col min="5893" max="6147" width="8.7109375" style="1"/>
    <col min="6148" max="6148" width="30.7109375" style="1" customWidth="1"/>
    <col min="6149" max="6403" width="8.7109375" style="1"/>
    <col min="6404" max="6404" width="30.7109375" style="1" customWidth="1"/>
    <col min="6405" max="6659" width="8.7109375" style="1"/>
    <col min="6660" max="6660" width="30.7109375" style="1" customWidth="1"/>
    <col min="6661" max="6915" width="8.7109375" style="1"/>
    <col min="6916" max="6916" width="30.7109375" style="1" customWidth="1"/>
    <col min="6917" max="7171" width="8.7109375" style="1"/>
    <col min="7172" max="7172" width="30.7109375" style="1" customWidth="1"/>
    <col min="7173" max="7427" width="8.7109375" style="1"/>
    <col min="7428" max="7428" width="30.7109375" style="1" customWidth="1"/>
    <col min="7429" max="7683" width="8.7109375" style="1"/>
    <col min="7684" max="7684" width="30.7109375" style="1" customWidth="1"/>
    <col min="7685" max="7939" width="8.7109375" style="1"/>
    <col min="7940" max="7940" width="30.7109375" style="1" customWidth="1"/>
    <col min="7941" max="8195" width="8.7109375" style="1"/>
    <col min="8196" max="8196" width="30.7109375" style="1" customWidth="1"/>
    <col min="8197" max="8451" width="8.7109375" style="1"/>
    <col min="8452" max="8452" width="30.7109375" style="1" customWidth="1"/>
    <col min="8453" max="8707" width="8.7109375" style="1"/>
    <col min="8708" max="8708" width="30.7109375" style="1" customWidth="1"/>
    <col min="8709" max="8963" width="8.7109375" style="1"/>
    <col min="8964" max="8964" width="30.7109375" style="1" customWidth="1"/>
    <col min="8965" max="9219" width="8.7109375" style="1"/>
    <col min="9220" max="9220" width="30.7109375" style="1" customWidth="1"/>
    <col min="9221" max="9475" width="8.7109375" style="1"/>
    <col min="9476" max="9476" width="30.7109375" style="1" customWidth="1"/>
    <col min="9477" max="9731" width="8.7109375" style="1"/>
    <col min="9732" max="9732" width="30.7109375" style="1" customWidth="1"/>
    <col min="9733" max="9987" width="8.7109375" style="1"/>
    <col min="9988" max="9988" width="30.7109375" style="1" customWidth="1"/>
    <col min="9989" max="10243" width="8.7109375" style="1"/>
    <col min="10244" max="10244" width="30.7109375" style="1" customWidth="1"/>
    <col min="10245" max="10499" width="8.7109375" style="1"/>
    <col min="10500" max="10500" width="30.7109375" style="1" customWidth="1"/>
    <col min="10501" max="10755" width="8.7109375" style="1"/>
    <col min="10756" max="10756" width="30.7109375" style="1" customWidth="1"/>
    <col min="10757" max="11011" width="8.7109375" style="1"/>
    <col min="11012" max="11012" width="30.7109375" style="1" customWidth="1"/>
    <col min="11013" max="11267" width="8.7109375" style="1"/>
    <col min="11268" max="11268" width="30.7109375" style="1" customWidth="1"/>
    <col min="11269" max="11523" width="8.7109375" style="1"/>
    <col min="11524" max="11524" width="30.7109375" style="1" customWidth="1"/>
    <col min="11525" max="11779" width="8.7109375" style="1"/>
    <col min="11780" max="11780" width="30.7109375" style="1" customWidth="1"/>
    <col min="11781" max="12035" width="8.7109375" style="1"/>
    <col min="12036" max="12036" width="30.7109375" style="1" customWidth="1"/>
    <col min="12037" max="12291" width="8.7109375" style="1"/>
    <col min="12292" max="12292" width="30.7109375" style="1" customWidth="1"/>
    <col min="12293" max="12547" width="8.7109375" style="1"/>
    <col min="12548" max="12548" width="30.7109375" style="1" customWidth="1"/>
    <col min="12549" max="12803" width="8.7109375" style="1"/>
    <col min="12804" max="12804" width="30.7109375" style="1" customWidth="1"/>
    <col min="12805" max="13059" width="8.7109375" style="1"/>
    <col min="13060" max="13060" width="30.7109375" style="1" customWidth="1"/>
    <col min="13061" max="13315" width="8.7109375" style="1"/>
    <col min="13316" max="13316" width="30.7109375" style="1" customWidth="1"/>
    <col min="13317" max="13571" width="8.7109375" style="1"/>
    <col min="13572" max="13572" width="30.7109375" style="1" customWidth="1"/>
    <col min="13573" max="13827" width="8.7109375" style="1"/>
    <col min="13828" max="13828" width="30.7109375" style="1" customWidth="1"/>
    <col min="13829" max="14083" width="8.7109375" style="1"/>
    <col min="14084" max="14084" width="30.7109375" style="1" customWidth="1"/>
    <col min="14085" max="14339" width="8.7109375" style="1"/>
    <col min="14340" max="14340" width="30.7109375" style="1" customWidth="1"/>
    <col min="14341" max="14595" width="8.7109375" style="1"/>
    <col min="14596" max="14596" width="30.7109375" style="1" customWidth="1"/>
    <col min="14597" max="14851" width="8.7109375" style="1"/>
    <col min="14852" max="14852" width="30.7109375" style="1" customWidth="1"/>
    <col min="14853" max="15107" width="8.7109375" style="1"/>
    <col min="15108" max="15108" width="30.7109375" style="1" customWidth="1"/>
    <col min="15109" max="15363" width="8.7109375" style="1"/>
    <col min="15364" max="15364" width="30.7109375" style="1" customWidth="1"/>
    <col min="15365" max="15619" width="8.7109375" style="1"/>
    <col min="15620" max="15620" width="30.7109375" style="1" customWidth="1"/>
    <col min="15621" max="15875" width="8.7109375" style="1"/>
    <col min="15876" max="15876" width="30.7109375" style="1" customWidth="1"/>
    <col min="15877" max="16131" width="8.7109375" style="1"/>
    <col min="16132" max="16132" width="30.7109375" style="1" customWidth="1"/>
    <col min="16133" max="16384" width="8.7109375" style="1"/>
  </cols>
  <sheetData>
    <row r="1" spans="1:12" x14ac:dyDescent="0.2">
      <c r="D1" s="2" t="s">
        <v>0</v>
      </c>
    </row>
    <row r="2" spans="1:12" x14ac:dyDescent="0.2">
      <c r="D2" s="2" t="s">
        <v>334</v>
      </c>
    </row>
    <row r="4" spans="1:12" x14ac:dyDescent="0.2">
      <c r="A4" s="3"/>
      <c r="B4" s="3"/>
      <c r="C4" s="3"/>
      <c r="D4" s="4" t="s">
        <v>347</v>
      </c>
      <c r="E4" s="3"/>
      <c r="F4" s="3"/>
      <c r="G4" s="3"/>
      <c r="H4" s="3"/>
      <c r="I4" s="3"/>
      <c r="J4" s="3"/>
      <c r="K4" s="3"/>
    </row>
    <row r="5" spans="1:12" x14ac:dyDescent="0.2">
      <c r="A5" s="2" t="s">
        <v>1</v>
      </c>
      <c r="B5" s="2"/>
      <c r="C5" s="1" t="s">
        <v>1</v>
      </c>
      <c r="D5" s="1" t="s">
        <v>1</v>
      </c>
      <c r="E5" s="6" t="s">
        <v>2</v>
      </c>
      <c r="F5" s="6" t="s">
        <v>290</v>
      </c>
      <c r="G5" s="6" t="s">
        <v>299</v>
      </c>
      <c r="H5" s="6" t="s">
        <v>301</v>
      </c>
      <c r="I5" s="6" t="s">
        <v>311</v>
      </c>
      <c r="J5" s="6" t="s">
        <v>319</v>
      </c>
      <c r="K5" s="6" t="s">
        <v>329</v>
      </c>
    </row>
    <row r="6" spans="1:12" x14ac:dyDescent="0.2">
      <c r="E6" s="7" t="s">
        <v>3</v>
      </c>
      <c r="F6" s="50" t="s">
        <v>3</v>
      </c>
      <c r="G6" s="50" t="s">
        <v>3</v>
      </c>
      <c r="H6" s="50" t="s">
        <v>3</v>
      </c>
      <c r="I6" s="50" t="s">
        <v>3</v>
      </c>
      <c r="J6" s="50" t="s">
        <v>5</v>
      </c>
      <c r="K6" s="50" t="s">
        <v>4</v>
      </c>
    </row>
    <row r="7" spans="1:12" x14ac:dyDescent="0.2">
      <c r="A7" s="2" t="s">
        <v>7</v>
      </c>
      <c r="B7" s="2"/>
      <c r="E7" s="21">
        <v>0</v>
      </c>
      <c r="F7" s="13">
        <v>108796</v>
      </c>
      <c r="G7" s="13">
        <f>+F27</f>
        <v>116439</v>
      </c>
      <c r="H7" s="13">
        <f>+G27</f>
        <v>197972</v>
      </c>
      <c r="I7" s="13">
        <f>+H27</f>
        <v>213400</v>
      </c>
      <c r="J7" s="13">
        <f>+I27</f>
        <v>173411</v>
      </c>
      <c r="K7" s="13">
        <f>+J27</f>
        <v>205411</v>
      </c>
    </row>
    <row r="8" spans="1:12" x14ac:dyDescent="0.2">
      <c r="E8" s="7"/>
      <c r="F8" s="7"/>
      <c r="G8" s="9"/>
      <c r="H8" s="9"/>
      <c r="I8" s="9"/>
      <c r="J8" s="9"/>
      <c r="K8" s="9"/>
    </row>
    <row r="9" spans="1:12" x14ac:dyDescent="0.2">
      <c r="A9" s="7" t="s">
        <v>8</v>
      </c>
      <c r="E9" s="7"/>
      <c r="F9" s="7"/>
      <c r="G9" s="9"/>
      <c r="H9" s="9"/>
      <c r="I9" s="9"/>
      <c r="J9" s="9"/>
      <c r="K9" s="9"/>
    </row>
    <row r="10" spans="1:12" x14ac:dyDescent="0.2">
      <c r="A10" s="1">
        <v>280</v>
      </c>
      <c r="B10" s="26"/>
      <c r="C10" s="1">
        <v>4350</v>
      </c>
      <c r="D10" s="1" t="s">
        <v>233</v>
      </c>
      <c r="E10" s="9">
        <v>110693</v>
      </c>
      <c r="F10" s="9">
        <v>86631</v>
      </c>
      <c r="G10" s="9">
        <v>111083</v>
      </c>
      <c r="H10" s="9">
        <v>120003</v>
      </c>
      <c r="I10" s="9">
        <v>115129</v>
      </c>
      <c r="J10" s="9">
        <v>125000</v>
      </c>
      <c r="K10" s="9">
        <v>125000</v>
      </c>
      <c r="L10" s="1" t="s">
        <v>1</v>
      </c>
    </row>
    <row r="11" spans="1:12" x14ac:dyDescent="0.2">
      <c r="A11" s="1">
        <v>280</v>
      </c>
      <c r="B11" s="26" t="s">
        <v>1</v>
      </c>
      <c r="C11" s="1">
        <v>4381</v>
      </c>
      <c r="D11" s="1" t="s">
        <v>113</v>
      </c>
      <c r="E11" s="3">
        <v>629</v>
      </c>
      <c r="F11" s="11">
        <v>488</v>
      </c>
      <c r="G11" s="11">
        <v>212</v>
      </c>
      <c r="H11" s="11">
        <v>9007</v>
      </c>
      <c r="I11" s="11">
        <v>11656</v>
      </c>
      <c r="J11" s="11">
        <v>7000</v>
      </c>
      <c r="K11" s="69">
        <v>8000</v>
      </c>
    </row>
    <row r="12" spans="1:12" x14ac:dyDescent="0.2">
      <c r="A12" s="26"/>
      <c r="B12" s="26"/>
      <c r="C12" s="26"/>
      <c r="G12" s="9"/>
      <c r="H12" s="9"/>
      <c r="I12" s="9"/>
      <c r="J12" s="9"/>
      <c r="K12" s="9"/>
    </row>
    <row r="13" spans="1:12" x14ac:dyDescent="0.2">
      <c r="D13" s="2" t="s">
        <v>240</v>
      </c>
      <c r="E13" s="38">
        <f t="shared" ref="E13:H13" si="0">SUM(E10:E11)</f>
        <v>111322</v>
      </c>
      <c r="F13" s="38">
        <f t="shared" si="0"/>
        <v>87119</v>
      </c>
      <c r="G13" s="38">
        <f t="shared" si="0"/>
        <v>111295</v>
      </c>
      <c r="H13" s="38">
        <f t="shared" si="0"/>
        <v>129010</v>
      </c>
      <c r="I13" s="38">
        <f t="shared" ref="I13:K13" si="1">SUM(I10:I11)</f>
        <v>126785</v>
      </c>
      <c r="J13" s="38">
        <f t="shared" si="1"/>
        <v>132000</v>
      </c>
      <c r="K13" s="38">
        <f t="shared" si="1"/>
        <v>133000</v>
      </c>
    </row>
    <row r="14" spans="1:12" x14ac:dyDescent="0.2">
      <c r="A14" s="1" t="s">
        <v>1</v>
      </c>
      <c r="G14" s="9"/>
      <c r="H14" s="9"/>
      <c r="I14" s="9"/>
      <c r="J14" s="9"/>
      <c r="K14" s="9"/>
    </row>
    <row r="15" spans="1:12" x14ac:dyDescent="0.2">
      <c r="G15" s="9"/>
      <c r="H15" s="9"/>
      <c r="I15" s="9"/>
      <c r="J15" s="9"/>
      <c r="K15" s="9"/>
    </row>
    <row r="16" spans="1:12" x14ac:dyDescent="0.2">
      <c r="A16" s="2" t="s">
        <v>241</v>
      </c>
      <c r="G16" s="9"/>
      <c r="H16" s="9"/>
      <c r="I16" s="9"/>
      <c r="J16" s="9"/>
      <c r="K16" s="9"/>
    </row>
    <row r="17" spans="1:18" x14ac:dyDescent="0.2">
      <c r="A17" s="1">
        <v>280</v>
      </c>
      <c r="B17" s="1">
        <v>500</v>
      </c>
      <c r="C17" s="1">
        <v>549</v>
      </c>
      <c r="D17" s="1" t="s">
        <v>18</v>
      </c>
      <c r="E17" s="9">
        <v>9060</v>
      </c>
      <c r="F17" s="9">
        <v>47740</v>
      </c>
      <c r="G17" s="9">
        <v>1140</v>
      </c>
      <c r="H17" s="9">
        <v>25493</v>
      </c>
      <c r="I17" s="9">
        <v>19905</v>
      </c>
      <c r="J17" s="9">
        <v>25000</v>
      </c>
      <c r="K17" s="9">
        <v>35000</v>
      </c>
    </row>
    <row r="18" spans="1:18" x14ac:dyDescent="0.2">
      <c r="A18" s="44">
        <v>280</v>
      </c>
      <c r="B18" s="44">
        <v>500</v>
      </c>
      <c r="C18" s="1">
        <v>850</v>
      </c>
      <c r="D18" s="26" t="s">
        <v>246</v>
      </c>
      <c r="E18" s="1">
        <v>537</v>
      </c>
      <c r="F18" s="10">
        <v>11208</v>
      </c>
      <c r="G18" s="9">
        <v>7234</v>
      </c>
      <c r="H18" s="9">
        <v>24869</v>
      </c>
      <c r="I18" s="9">
        <v>86887</v>
      </c>
      <c r="J18" s="9">
        <v>50000</v>
      </c>
      <c r="K18" s="9">
        <v>200000</v>
      </c>
      <c r="L18" s="1" t="s">
        <v>1</v>
      </c>
      <c r="R18" s="1" t="s">
        <v>1</v>
      </c>
    </row>
    <row r="19" spans="1:18" x14ac:dyDescent="0.2">
      <c r="A19" s="1">
        <v>280</v>
      </c>
      <c r="B19" s="1">
        <v>500</v>
      </c>
      <c r="C19" s="1">
        <v>929</v>
      </c>
      <c r="D19" s="26" t="s">
        <v>20</v>
      </c>
      <c r="E19" s="1">
        <v>0</v>
      </c>
      <c r="F19" s="10">
        <v>528</v>
      </c>
      <c r="G19" s="9">
        <v>1388</v>
      </c>
      <c r="H19" s="9">
        <v>7423</v>
      </c>
      <c r="I19" s="9">
        <v>57982</v>
      </c>
      <c r="J19" s="9">
        <v>15000</v>
      </c>
      <c r="K19" s="9">
        <v>50000</v>
      </c>
      <c r="L19" s="1" t="s">
        <v>1</v>
      </c>
    </row>
    <row r="20" spans="1:18" x14ac:dyDescent="0.2">
      <c r="A20" s="1">
        <v>280</v>
      </c>
      <c r="B20" s="1">
        <v>500</v>
      </c>
      <c r="C20" s="1">
        <v>998</v>
      </c>
      <c r="D20" s="26" t="s">
        <v>348</v>
      </c>
      <c r="F20" s="10">
        <v>0</v>
      </c>
      <c r="G20" s="9">
        <v>0</v>
      </c>
      <c r="H20" s="9">
        <v>35797</v>
      </c>
      <c r="I20" s="9">
        <v>0</v>
      </c>
      <c r="J20" s="9">
        <v>0</v>
      </c>
      <c r="K20" s="9">
        <v>0</v>
      </c>
    </row>
    <row r="21" spans="1:18" x14ac:dyDescent="0.2">
      <c r="A21" s="1">
        <v>280</v>
      </c>
      <c r="B21" s="1">
        <v>500</v>
      </c>
      <c r="C21" s="1">
        <v>999</v>
      </c>
      <c r="D21" s="26" t="s">
        <v>248</v>
      </c>
      <c r="E21" s="3">
        <v>0</v>
      </c>
      <c r="F21" s="12">
        <v>20000</v>
      </c>
      <c r="G21" s="11">
        <v>20000</v>
      </c>
      <c r="H21" s="11">
        <v>20000</v>
      </c>
      <c r="I21" s="11">
        <v>2000</v>
      </c>
      <c r="J21" s="11">
        <v>10000</v>
      </c>
      <c r="K21" s="11">
        <v>10000</v>
      </c>
      <c r="L21" s="1" t="s">
        <v>1</v>
      </c>
    </row>
    <row r="22" spans="1:18" x14ac:dyDescent="0.2">
      <c r="G22" s="9"/>
      <c r="H22" s="9"/>
      <c r="I22" s="9"/>
      <c r="J22" s="9"/>
      <c r="K22" s="9"/>
    </row>
    <row r="23" spans="1:18" x14ac:dyDescent="0.2">
      <c r="D23" s="2" t="s">
        <v>240</v>
      </c>
      <c r="E23" s="38">
        <f t="shared" ref="E23:H23" si="2">SUM(E17:E21)</f>
        <v>9597</v>
      </c>
      <c r="F23" s="38">
        <f t="shared" si="2"/>
        <v>79476</v>
      </c>
      <c r="G23" s="38">
        <f t="shared" si="2"/>
        <v>29762</v>
      </c>
      <c r="H23" s="38">
        <f t="shared" si="2"/>
        <v>113582</v>
      </c>
      <c r="I23" s="38">
        <f t="shared" ref="I23:K23" si="3">SUM(I17:I21)</f>
        <v>166774</v>
      </c>
      <c r="J23" s="38">
        <f t="shared" ref="J23" si="4">SUM(J17:J21)</f>
        <v>100000</v>
      </c>
      <c r="K23" s="38">
        <f t="shared" si="3"/>
        <v>295000</v>
      </c>
    </row>
    <row r="24" spans="1:18" x14ac:dyDescent="0.2">
      <c r="G24" s="9"/>
      <c r="H24" s="9"/>
      <c r="I24" s="9"/>
      <c r="J24" s="9"/>
      <c r="K24" s="9"/>
    </row>
    <row r="25" spans="1:18" x14ac:dyDescent="0.2">
      <c r="D25" s="1" t="s">
        <v>243</v>
      </c>
      <c r="E25" s="9">
        <f t="shared" ref="E25:H25" si="5">SUM(E13-E23)</f>
        <v>101725</v>
      </c>
      <c r="F25" s="9">
        <f t="shared" si="5"/>
        <v>7643</v>
      </c>
      <c r="G25" s="9">
        <f t="shared" si="5"/>
        <v>81533</v>
      </c>
      <c r="H25" s="9">
        <f t="shared" si="5"/>
        <v>15428</v>
      </c>
      <c r="I25" s="9">
        <f t="shared" ref="I25:K25" si="6">SUM(I13-I23)</f>
        <v>-39989</v>
      </c>
      <c r="J25" s="9">
        <f t="shared" ref="J25" si="7">SUM(J13-J23)</f>
        <v>32000</v>
      </c>
      <c r="K25" s="9">
        <f t="shared" si="6"/>
        <v>-162000</v>
      </c>
    </row>
    <row r="26" spans="1:18" x14ac:dyDescent="0.2">
      <c r="E26" s="2"/>
      <c r="F26" s="2"/>
      <c r="G26" s="9"/>
      <c r="H26" s="9"/>
      <c r="I26" s="9"/>
      <c r="J26" s="9"/>
      <c r="K26" s="9"/>
    </row>
    <row r="27" spans="1:18" x14ac:dyDescent="0.2">
      <c r="D27" s="2" t="s">
        <v>247</v>
      </c>
      <c r="E27" s="32">
        <f t="shared" ref="E27:H27" si="8">SUM(E7+E25)</f>
        <v>101725</v>
      </c>
      <c r="F27" s="32">
        <f t="shared" si="8"/>
        <v>116439</v>
      </c>
      <c r="G27" s="32">
        <f t="shared" si="8"/>
        <v>197972</v>
      </c>
      <c r="H27" s="32">
        <f t="shared" si="8"/>
        <v>213400</v>
      </c>
      <c r="I27" s="32">
        <f t="shared" ref="I27:K27" si="9">SUM(I7+I25)</f>
        <v>173411</v>
      </c>
      <c r="J27" s="32">
        <f t="shared" ref="J27" si="10">SUM(J7+J25)</f>
        <v>205411</v>
      </c>
      <c r="K27" s="32">
        <f t="shared" si="9"/>
        <v>43411</v>
      </c>
    </row>
  </sheetData>
  <printOptions horizontalCentered="1"/>
  <pageMargins left="0.25" right="0.25" top="0.5" bottom="0.2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7"/>
  <sheetViews>
    <sheetView workbookViewId="0">
      <selection activeCell="O35" sqref="O35"/>
    </sheetView>
  </sheetViews>
  <sheetFormatPr defaultColWidth="8.7109375" defaultRowHeight="12.75" x14ac:dyDescent="0.2"/>
  <cols>
    <col min="1" max="3" width="5.7109375" style="1" customWidth="1"/>
    <col min="4" max="4" width="24.85546875" style="1" bestFit="1" customWidth="1"/>
    <col min="5" max="5" width="0" style="1" hidden="1" customWidth="1"/>
    <col min="6" max="6" width="9" style="1" bestFit="1" customWidth="1"/>
    <col min="7" max="7" width="10" style="1" bestFit="1" customWidth="1"/>
    <col min="8" max="9" width="8.7109375" style="1"/>
    <col min="10" max="10" width="10.5703125" style="1" bestFit="1" customWidth="1"/>
    <col min="11" max="254" width="8.7109375" style="1"/>
    <col min="255" max="257" width="5.7109375" style="1" customWidth="1"/>
    <col min="258" max="258" width="30.7109375" style="1" customWidth="1"/>
    <col min="259" max="510" width="8.7109375" style="1"/>
    <col min="511" max="513" width="5.7109375" style="1" customWidth="1"/>
    <col min="514" max="514" width="30.7109375" style="1" customWidth="1"/>
    <col min="515" max="766" width="8.7109375" style="1"/>
    <col min="767" max="769" width="5.7109375" style="1" customWidth="1"/>
    <col min="770" max="770" width="30.7109375" style="1" customWidth="1"/>
    <col min="771" max="1022" width="8.7109375" style="1"/>
    <col min="1023" max="1025" width="5.7109375" style="1" customWidth="1"/>
    <col min="1026" max="1026" width="30.7109375" style="1" customWidth="1"/>
    <col min="1027" max="1278" width="8.7109375" style="1"/>
    <col min="1279" max="1281" width="5.7109375" style="1" customWidth="1"/>
    <col min="1282" max="1282" width="30.7109375" style="1" customWidth="1"/>
    <col min="1283" max="1534" width="8.7109375" style="1"/>
    <col min="1535" max="1537" width="5.7109375" style="1" customWidth="1"/>
    <col min="1538" max="1538" width="30.7109375" style="1" customWidth="1"/>
    <col min="1539" max="1790" width="8.7109375" style="1"/>
    <col min="1791" max="1793" width="5.7109375" style="1" customWidth="1"/>
    <col min="1794" max="1794" width="30.7109375" style="1" customWidth="1"/>
    <col min="1795" max="2046" width="8.7109375" style="1"/>
    <col min="2047" max="2049" width="5.7109375" style="1" customWidth="1"/>
    <col min="2050" max="2050" width="30.7109375" style="1" customWidth="1"/>
    <col min="2051" max="2302" width="8.7109375" style="1"/>
    <col min="2303" max="2305" width="5.7109375" style="1" customWidth="1"/>
    <col min="2306" max="2306" width="30.7109375" style="1" customWidth="1"/>
    <col min="2307" max="2558" width="8.7109375" style="1"/>
    <col min="2559" max="2561" width="5.7109375" style="1" customWidth="1"/>
    <col min="2562" max="2562" width="30.7109375" style="1" customWidth="1"/>
    <col min="2563" max="2814" width="8.7109375" style="1"/>
    <col min="2815" max="2817" width="5.7109375" style="1" customWidth="1"/>
    <col min="2818" max="2818" width="30.7109375" style="1" customWidth="1"/>
    <col min="2819" max="3070" width="8.7109375" style="1"/>
    <col min="3071" max="3073" width="5.7109375" style="1" customWidth="1"/>
    <col min="3074" max="3074" width="30.7109375" style="1" customWidth="1"/>
    <col min="3075" max="3326" width="8.7109375" style="1"/>
    <col min="3327" max="3329" width="5.7109375" style="1" customWidth="1"/>
    <col min="3330" max="3330" width="30.7109375" style="1" customWidth="1"/>
    <col min="3331" max="3582" width="8.7109375" style="1"/>
    <col min="3583" max="3585" width="5.7109375" style="1" customWidth="1"/>
    <col min="3586" max="3586" width="30.7109375" style="1" customWidth="1"/>
    <col min="3587" max="3838" width="8.7109375" style="1"/>
    <col min="3839" max="3841" width="5.7109375" style="1" customWidth="1"/>
    <col min="3842" max="3842" width="30.7109375" style="1" customWidth="1"/>
    <col min="3843" max="4094" width="8.7109375" style="1"/>
    <col min="4095" max="4097" width="5.7109375" style="1" customWidth="1"/>
    <col min="4098" max="4098" width="30.7109375" style="1" customWidth="1"/>
    <col min="4099" max="4350" width="8.7109375" style="1"/>
    <col min="4351" max="4353" width="5.7109375" style="1" customWidth="1"/>
    <col min="4354" max="4354" width="30.7109375" style="1" customWidth="1"/>
    <col min="4355" max="4606" width="8.7109375" style="1"/>
    <col min="4607" max="4609" width="5.7109375" style="1" customWidth="1"/>
    <col min="4610" max="4610" width="30.7109375" style="1" customWidth="1"/>
    <col min="4611" max="4862" width="8.7109375" style="1"/>
    <col min="4863" max="4865" width="5.7109375" style="1" customWidth="1"/>
    <col min="4866" max="4866" width="30.7109375" style="1" customWidth="1"/>
    <col min="4867" max="5118" width="8.7109375" style="1"/>
    <col min="5119" max="5121" width="5.7109375" style="1" customWidth="1"/>
    <col min="5122" max="5122" width="30.7109375" style="1" customWidth="1"/>
    <col min="5123" max="5374" width="8.7109375" style="1"/>
    <col min="5375" max="5377" width="5.7109375" style="1" customWidth="1"/>
    <col min="5378" max="5378" width="30.7109375" style="1" customWidth="1"/>
    <col min="5379" max="5630" width="8.7109375" style="1"/>
    <col min="5631" max="5633" width="5.7109375" style="1" customWidth="1"/>
    <col min="5634" max="5634" width="30.7109375" style="1" customWidth="1"/>
    <col min="5635" max="5886" width="8.7109375" style="1"/>
    <col min="5887" max="5889" width="5.7109375" style="1" customWidth="1"/>
    <col min="5890" max="5890" width="30.7109375" style="1" customWidth="1"/>
    <col min="5891" max="6142" width="8.7109375" style="1"/>
    <col min="6143" max="6145" width="5.7109375" style="1" customWidth="1"/>
    <col min="6146" max="6146" width="30.7109375" style="1" customWidth="1"/>
    <col min="6147" max="6398" width="8.7109375" style="1"/>
    <col min="6399" max="6401" width="5.7109375" style="1" customWidth="1"/>
    <col min="6402" max="6402" width="30.7109375" style="1" customWidth="1"/>
    <col min="6403" max="6654" width="8.7109375" style="1"/>
    <col min="6655" max="6657" width="5.7109375" style="1" customWidth="1"/>
    <col min="6658" max="6658" width="30.7109375" style="1" customWidth="1"/>
    <col min="6659" max="6910" width="8.7109375" style="1"/>
    <col min="6911" max="6913" width="5.7109375" style="1" customWidth="1"/>
    <col min="6914" max="6914" width="30.7109375" style="1" customWidth="1"/>
    <col min="6915" max="7166" width="8.7109375" style="1"/>
    <col min="7167" max="7169" width="5.7109375" style="1" customWidth="1"/>
    <col min="7170" max="7170" width="30.7109375" style="1" customWidth="1"/>
    <col min="7171" max="7422" width="8.7109375" style="1"/>
    <col min="7423" max="7425" width="5.7109375" style="1" customWidth="1"/>
    <col min="7426" max="7426" width="30.7109375" style="1" customWidth="1"/>
    <col min="7427" max="7678" width="8.7109375" style="1"/>
    <col min="7679" max="7681" width="5.7109375" style="1" customWidth="1"/>
    <col min="7682" max="7682" width="30.7109375" style="1" customWidth="1"/>
    <col min="7683" max="7934" width="8.7109375" style="1"/>
    <col min="7935" max="7937" width="5.7109375" style="1" customWidth="1"/>
    <col min="7938" max="7938" width="30.7109375" style="1" customWidth="1"/>
    <col min="7939" max="8190" width="8.7109375" style="1"/>
    <col min="8191" max="8193" width="5.7109375" style="1" customWidth="1"/>
    <col min="8194" max="8194" width="30.7109375" style="1" customWidth="1"/>
    <col min="8195" max="8446" width="8.7109375" style="1"/>
    <col min="8447" max="8449" width="5.7109375" style="1" customWidth="1"/>
    <col min="8450" max="8450" width="30.7109375" style="1" customWidth="1"/>
    <col min="8451" max="8702" width="8.7109375" style="1"/>
    <col min="8703" max="8705" width="5.7109375" style="1" customWidth="1"/>
    <col min="8706" max="8706" width="30.7109375" style="1" customWidth="1"/>
    <col min="8707" max="8958" width="8.7109375" style="1"/>
    <col min="8959" max="8961" width="5.7109375" style="1" customWidth="1"/>
    <col min="8962" max="8962" width="30.7109375" style="1" customWidth="1"/>
    <col min="8963" max="9214" width="8.7109375" style="1"/>
    <col min="9215" max="9217" width="5.7109375" style="1" customWidth="1"/>
    <col min="9218" max="9218" width="30.7109375" style="1" customWidth="1"/>
    <col min="9219" max="9470" width="8.7109375" style="1"/>
    <col min="9471" max="9473" width="5.7109375" style="1" customWidth="1"/>
    <col min="9474" max="9474" width="30.7109375" style="1" customWidth="1"/>
    <col min="9475" max="9726" width="8.7109375" style="1"/>
    <col min="9727" max="9729" width="5.7109375" style="1" customWidth="1"/>
    <col min="9730" max="9730" width="30.7109375" style="1" customWidth="1"/>
    <col min="9731" max="9982" width="8.7109375" style="1"/>
    <col min="9983" max="9985" width="5.7109375" style="1" customWidth="1"/>
    <col min="9986" max="9986" width="30.7109375" style="1" customWidth="1"/>
    <col min="9987" max="10238" width="8.7109375" style="1"/>
    <col min="10239" max="10241" width="5.7109375" style="1" customWidth="1"/>
    <col min="10242" max="10242" width="30.7109375" style="1" customWidth="1"/>
    <col min="10243" max="10494" width="8.7109375" style="1"/>
    <col min="10495" max="10497" width="5.7109375" style="1" customWidth="1"/>
    <col min="10498" max="10498" width="30.7109375" style="1" customWidth="1"/>
    <col min="10499" max="10750" width="8.7109375" style="1"/>
    <col min="10751" max="10753" width="5.7109375" style="1" customWidth="1"/>
    <col min="10754" max="10754" width="30.7109375" style="1" customWidth="1"/>
    <col min="10755" max="11006" width="8.7109375" style="1"/>
    <col min="11007" max="11009" width="5.7109375" style="1" customWidth="1"/>
    <col min="11010" max="11010" width="30.7109375" style="1" customWidth="1"/>
    <col min="11011" max="11262" width="8.7109375" style="1"/>
    <col min="11263" max="11265" width="5.7109375" style="1" customWidth="1"/>
    <col min="11266" max="11266" width="30.7109375" style="1" customWidth="1"/>
    <col min="11267" max="11518" width="8.7109375" style="1"/>
    <col min="11519" max="11521" width="5.7109375" style="1" customWidth="1"/>
    <col min="11522" max="11522" width="30.7109375" style="1" customWidth="1"/>
    <col min="11523" max="11774" width="8.7109375" style="1"/>
    <col min="11775" max="11777" width="5.7109375" style="1" customWidth="1"/>
    <col min="11778" max="11778" width="30.7109375" style="1" customWidth="1"/>
    <col min="11779" max="12030" width="8.7109375" style="1"/>
    <col min="12031" max="12033" width="5.7109375" style="1" customWidth="1"/>
    <col min="12034" max="12034" width="30.7109375" style="1" customWidth="1"/>
    <col min="12035" max="12286" width="8.7109375" style="1"/>
    <col min="12287" max="12289" width="5.7109375" style="1" customWidth="1"/>
    <col min="12290" max="12290" width="30.7109375" style="1" customWidth="1"/>
    <col min="12291" max="12542" width="8.7109375" style="1"/>
    <col min="12543" max="12545" width="5.7109375" style="1" customWidth="1"/>
    <col min="12546" max="12546" width="30.7109375" style="1" customWidth="1"/>
    <col min="12547" max="12798" width="8.7109375" style="1"/>
    <col min="12799" max="12801" width="5.7109375" style="1" customWidth="1"/>
    <col min="12802" max="12802" width="30.7109375" style="1" customWidth="1"/>
    <col min="12803" max="13054" width="8.7109375" style="1"/>
    <col min="13055" max="13057" width="5.7109375" style="1" customWidth="1"/>
    <col min="13058" max="13058" width="30.7109375" style="1" customWidth="1"/>
    <col min="13059" max="13310" width="8.7109375" style="1"/>
    <col min="13311" max="13313" width="5.7109375" style="1" customWidth="1"/>
    <col min="13314" max="13314" width="30.7109375" style="1" customWidth="1"/>
    <col min="13315" max="13566" width="8.7109375" style="1"/>
    <col min="13567" max="13569" width="5.7109375" style="1" customWidth="1"/>
    <col min="13570" max="13570" width="30.7109375" style="1" customWidth="1"/>
    <col min="13571" max="13822" width="8.7109375" style="1"/>
    <col min="13823" max="13825" width="5.7109375" style="1" customWidth="1"/>
    <col min="13826" max="13826" width="30.7109375" style="1" customWidth="1"/>
    <col min="13827" max="14078" width="8.7109375" style="1"/>
    <col min="14079" max="14081" width="5.7109375" style="1" customWidth="1"/>
    <col min="14082" max="14082" width="30.7109375" style="1" customWidth="1"/>
    <col min="14083" max="14334" width="8.7109375" style="1"/>
    <col min="14335" max="14337" width="5.7109375" style="1" customWidth="1"/>
    <col min="14338" max="14338" width="30.7109375" style="1" customWidth="1"/>
    <col min="14339" max="14590" width="8.7109375" style="1"/>
    <col min="14591" max="14593" width="5.7109375" style="1" customWidth="1"/>
    <col min="14594" max="14594" width="30.7109375" style="1" customWidth="1"/>
    <col min="14595" max="14846" width="8.7109375" style="1"/>
    <col min="14847" max="14849" width="5.7109375" style="1" customWidth="1"/>
    <col min="14850" max="14850" width="30.7109375" style="1" customWidth="1"/>
    <col min="14851" max="15102" width="8.7109375" style="1"/>
    <col min="15103" max="15105" width="5.7109375" style="1" customWidth="1"/>
    <col min="15106" max="15106" width="30.7109375" style="1" customWidth="1"/>
    <col min="15107" max="15358" width="8.7109375" style="1"/>
    <col min="15359" max="15361" width="5.7109375" style="1" customWidth="1"/>
    <col min="15362" max="15362" width="30.7109375" style="1" customWidth="1"/>
    <col min="15363" max="15614" width="8.7109375" style="1"/>
    <col min="15615" max="15617" width="5.7109375" style="1" customWidth="1"/>
    <col min="15618" max="15618" width="30.7109375" style="1" customWidth="1"/>
    <col min="15619" max="15870" width="8.7109375" style="1"/>
    <col min="15871" max="15873" width="5.7109375" style="1" customWidth="1"/>
    <col min="15874" max="15874" width="30.7109375" style="1" customWidth="1"/>
    <col min="15875" max="16126" width="8.7109375" style="1"/>
    <col min="16127" max="16129" width="5.7109375" style="1" customWidth="1"/>
    <col min="16130" max="16130" width="30.7109375" style="1" customWidth="1"/>
    <col min="16131" max="16384" width="8.7109375" style="1"/>
  </cols>
  <sheetData>
    <row r="1" spans="1:15" x14ac:dyDescent="0.2">
      <c r="D1" s="2" t="s">
        <v>0</v>
      </c>
    </row>
    <row r="2" spans="1:15" x14ac:dyDescent="0.2">
      <c r="D2" s="2" t="s">
        <v>334</v>
      </c>
    </row>
    <row r="4" spans="1:15" x14ac:dyDescent="0.2">
      <c r="A4" s="3"/>
      <c r="B4" s="3"/>
      <c r="C4" s="3"/>
      <c r="D4" s="4" t="s">
        <v>245</v>
      </c>
      <c r="E4" s="3"/>
      <c r="F4" s="3"/>
      <c r="G4" s="3"/>
      <c r="H4" s="3"/>
      <c r="I4" s="3"/>
      <c r="J4" s="3"/>
      <c r="K4" s="3"/>
    </row>
    <row r="5" spans="1:15" x14ac:dyDescent="0.2">
      <c r="A5" s="2" t="s">
        <v>1</v>
      </c>
      <c r="B5" s="2"/>
      <c r="C5" s="1" t="s">
        <v>1</v>
      </c>
      <c r="D5" s="1" t="s">
        <v>1</v>
      </c>
      <c r="E5" s="6" t="s">
        <v>2</v>
      </c>
      <c r="F5" s="2" t="s">
        <v>290</v>
      </c>
      <c r="G5" s="2" t="s">
        <v>299</v>
      </c>
      <c r="H5" s="2" t="s">
        <v>301</v>
      </c>
      <c r="I5" s="2" t="s">
        <v>311</v>
      </c>
      <c r="J5" s="2" t="s">
        <v>319</v>
      </c>
      <c r="K5" s="2" t="s">
        <v>329</v>
      </c>
    </row>
    <row r="6" spans="1:15" x14ac:dyDescent="0.2">
      <c r="E6" s="50" t="s">
        <v>3</v>
      </c>
      <c r="F6" s="7" t="s">
        <v>3</v>
      </c>
      <c r="G6" s="7" t="s">
        <v>3</v>
      </c>
      <c r="H6" s="7" t="s">
        <v>3</v>
      </c>
      <c r="I6" s="7" t="s">
        <v>3</v>
      </c>
      <c r="J6" s="7" t="s">
        <v>5</v>
      </c>
      <c r="K6" s="7" t="s">
        <v>4</v>
      </c>
    </row>
    <row r="7" spans="1:15" x14ac:dyDescent="0.2">
      <c r="A7" s="7" t="s">
        <v>8</v>
      </c>
    </row>
    <row r="8" spans="1:15" x14ac:dyDescent="0.2">
      <c r="A8" s="1">
        <v>290</v>
      </c>
      <c r="B8" s="26"/>
      <c r="C8" s="1">
        <v>4347</v>
      </c>
      <c r="D8" s="1" t="s">
        <v>337</v>
      </c>
      <c r="E8" s="9">
        <v>16314</v>
      </c>
      <c r="F8" s="9">
        <v>6040</v>
      </c>
      <c r="G8" s="9">
        <v>15843</v>
      </c>
      <c r="H8" s="9">
        <v>16311</v>
      </c>
      <c r="I8" s="9">
        <v>17614</v>
      </c>
      <c r="J8" s="9">
        <v>12000</v>
      </c>
      <c r="K8" s="9">
        <v>15000</v>
      </c>
    </row>
    <row r="9" spans="1:15" x14ac:dyDescent="0.2">
      <c r="A9" s="47" t="s">
        <v>297</v>
      </c>
      <c r="B9" s="26" t="s">
        <v>1</v>
      </c>
      <c r="C9" s="1">
        <v>4381</v>
      </c>
      <c r="D9" s="1" t="s">
        <v>113</v>
      </c>
      <c r="E9" s="10">
        <v>7</v>
      </c>
      <c r="F9" s="10">
        <v>8</v>
      </c>
      <c r="G9" s="9">
        <v>2</v>
      </c>
      <c r="H9" s="9">
        <v>0</v>
      </c>
      <c r="I9" s="9">
        <v>44</v>
      </c>
      <c r="J9" s="9">
        <v>7</v>
      </c>
      <c r="K9" s="9">
        <v>0</v>
      </c>
    </row>
    <row r="10" spans="1:15" x14ac:dyDescent="0.2">
      <c r="A10" s="26"/>
      <c r="B10" s="26"/>
      <c r="C10" s="26"/>
      <c r="E10" s="10"/>
      <c r="F10" s="10"/>
      <c r="G10" s="9"/>
      <c r="H10" s="9"/>
      <c r="I10" s="9"/>
      <c r="J10" s="9"/>
      <c r="K10" s="9"/>
    </row>
    <row r="11" spans="1:15" x14ac:dyDescent="0.2">
      <c r="D11" s="2" t="s">
        <v>240</v>
      </c>
      <c r="E11" s="38">
        <f t="shared" ref="E11" si="0">SUM(E8:E9)</f>
        <v>16321</v>
      </c>
      <c r="F11" s="38">
        <f t="shared" ref="F11:H11" si="1">SUM(F8:F9)</f>
        <v>6048</v>
      </c>
      <c r="G11" s="32">
        <f t="shared" si="1"/>
        <v>15845</v>
      </c>
      <c r="H11" s="32">
        <f t="shared" si="1"/>
        <v>16311</v>
      </c>
      <c r="I11" s="32">
        <f t="shared" ref="I11:K11" si="2">SUM(I8:I9)</f>
        <v>17658</v>
      </c>
      <c r="J11" s="32">
        <f t="shared" si="2"/>
        <v>12007</v>
      </c>
      <c r="K11" s="32">
        <f t="shared" si="2"/>
        <v>15000</v>
      </c>
    </row>
    <row r="12" spans="1:15" x14ac:dyDescent="0.2">
      <c r="A12" s="1" t="s">
        <v>1</v>
      </c>
      <c r="G12" s="9"/>
      <c r="H12" s="9"/>
      <c r="I12" s="9"/>
      <c r="J12" s="9"/>
      <c r="K12" s="9"/>
    </row>
    <row r="13" spans="1:15" x14ac:dyDescent="0.2">
      <c r="G13" s="9"/>
      <c r="H13" s="9"/>
      <c r="I13" s="9"/>
      <c r="J13" s="9"/>
      <c r="K13" s="9"/>
    </row>
    <row r="14" spans="1:15" x14ac:dyDescent="0.2">
      <c r="A14" s="7" t="s">
        <v>14</v>
      </c>
      <c r="G14" s="9"/>
      <c r="H14" s="9"/>
      <c r="I14" s="9"/>
      <c r="J14" s="9"/>
      <c r="K14" s="9"/>
    </row>
    <row r="15" spans="1:15" x14ac:dyDescent="0.2">
      <c r="A15" s="44">
        <v>290</v>
      </c>
      <c r="B15" s="44">
        <v>500</v>
      </c>
      <c r="C15" s="1">
        <v>913</v>
      </c>
      <c r="D15" s="26" t="s">
        <v>280</v>
      </c>
      <c r="E15" s="8">
        <v>3388</v>
      </c>
      <c r="F15" s="56">
        <v>4000</v>
      </c>
      <c r="G15" s="9">
        <v>14000</v>
      </c>
      <c r="H15" s="9">
        <v>12584</v>
      </c>
      <c r="I15" s="9">
        <v>12500</v>
      </c>
      <c r="J15" s="9">
        <v>14500</v>
      </c>
      <c r="K15" s="9">
        <v>15000</v>
      </c>
      <c r="O15" s="26"/>
    </row>
    <row r="16" spans="1:15" x14ac:dyDescent="0.2">
      <c r="A16" s="1">
        <v>290</v>
      </c>
      <c r="B16" s="1">
        <v>500</v>
      </c>
      <c r="C16" s="1">
        <v>929</v>
      </c>
      <c r="D16" s="26" t="s">
        <v>20</v>
      </c>
      <c r="E16" s="10"/>
      <c r="F16" s="60">
        <v>6500</v>
      </c>
      <c r="G16" s="9">
        <v>3415</v>
      </c>
      <c r="H16" s="9">
        <v>2155</v>
      </c>
      <c r="I16" s="9">
        <v>395</v>
      </c>
      <c r="J16" s="9">
        <v>256</v>
      </c>
      <c r="K16" s="9">
        <v>12000</v>
      </c>
      <c r="M16" s="1" t="s">
        <v>1</v>
      </c>
      <c r="O16" s="26"/>
    </row>
    <row r="17" spans="1:15" x14ac:dyDescent="0.2">
      <c r="A17" s="1">
        <v>290</v>
      </c>
      <c r="B17" s="1">
        <v>500</v>
      </c>
      <c r="C17" s="1">
        <v>999</v>
      </c>
      <c r="D17" s="1" t="s">
        <v>349</v>
      </c>
      <c r="F17" s="3">
        <v>0</v>
      </c>
      <c r="G17" s="59">
        <v>51274</v>
      </c>
      <c r="H17" s="3">
        <v>0</v>
      </c>
      <c r="I17" s="3">
        <v>0</v>
      </c>
      <c r="J17" s="59">
        <v>-51274</v>
      </c>
      <c r="K17" s="3">
        <v>0</v>
      </c>
      <c r="O17" s="26"/>
    </row>
    <row r="18" spans="1:15" x14ac:dyDescent="0.2">
      <c r="D18" s="26"/>
      <c r="E18" s="10"/>
      <c r="F18" s="10"/>
      <c r="G18" s="9"/>
      <c r="H18" s="9"/>
      <c r="I18" s="9"/>
      <c r="J18" s="9"/>
      <c r="K18" s="9"/>
      <c r="O18" s="26"/>
    </row>
    <row r="19" spans="1:15" x14ac:dyDescent="0.2">
      <c r="D19" s="2" t="s">
        <v>240</v>
      </c>
      <c r="E19" s="40">
        <f>SUM(E15:E15)</f>
        <v>3388</v>
      </c>
      <c r="F19" s="15">
        <f>SUM(F15:F17)</f>
        <v>10500</v>
      </c>
      <c r="G19" s="15">
        <f t="shared" ref="G19:K19" si="3">SUM(G15:G17)</f>
        <v>68689</v>
      </c>
      <c r="H19" s="15">
        <f t="shared" si="3"/>
        <v>14739</v>
      </c>
      <c r="I19" s="15">
        <f t="shared" si="3"/>
        <v>12895</v>
      </c>
      <c r="J19" s="15">
        <f t="shared" si="3"/>
        <v>-36518</v>
      </c>
      <c r="K19" s="15">
        <f t="shared" si="3"/>
        <v>27000</v>
      </c>
    </row>
    <row r="20" spans="1:15" x14ac:dyDescent="0.2">
      <c r="G20" s="9"/>
      <c r="H20" s="9"/>
      <c r="I20" s="9"/>
      <c r="J20" s="9"/>
      <c r="K20" s="9"/>
    </row>
    <row r="21" spans="1:15" x14ac:dyDescent="0.2">
      <c r="D21" s="31" t="s">
        <v>242</v>
      </c>
      <c r="E21" s="38">
        <f t="shared" ref="E21" si="4">E19</f>
        <v>3388</v>
      </c>
      <c r="F21" s="38">
        <f t="shared" ref="F21:H21" si="5">F19</f>
        <v>10500</v>
      </c>
      <c r="G21" s="32">
        <f t="shared" si="5"/>
        <v>68689</v>
      </c>
      <c r="H21" s="32">
        <f t="shared" si="5"/>
        <v>14739</v>
      </c>
      <c r="I21" s="32">
        <f t="shared" ref="I21:K21" si="6">I19</f>
        <v>12895</v>
      </c>
      <c r="J21" s="32">
        <f t="shared" ref="J21" si="7">J19</f>
        <v>-36518</v>
      </c>
      <c r="K21" s="32">
        <f t="shared" si="6"/>
        <v>27000</v>
      </c>
    </row>
    <row r="22" spans="1:15" x14ac:dyDescent="0.2">
      <c r="G22" s="9"/>
      <c r="H22" s="9"/>
      <c r="I22" s="9"/>
      <c r="J22" s="9"/>
      <c r="K22" s="9"/>
    </row>
    <row r="23" spans="1:15" s="2" customFormat="1" x14ac:dyDescent="0.2">
      <c r="D23" s="2" t="s">
        <v>7</v>
      </c>
      <c r="E23" s="13">
        <v>9723</v>
      </c>
      <c r="F23" s="13">
        <v>19465</v>
      </c>
      <c r="G23" s="13">
        <f>+F27</f>
        <v>15013</v>
      </c>
      <c r="H23" s="13">
        <f>+G27</f>
        <v>-37831</v>
      </c>
      <c r="I23" s="13">
        <f>+H27</f>
        <v>-36259</v>
      </c>
      <c r="J23" s="13">
        <f>+I27</f>
        <v>-31496</v>
      </c>
      <c r="K23" s="13">
        <f>+J27</f>
        <v>17029</v>
      </c>
    </row>
    <row r="24" spans="1:15" x14ac:dyDescent="0.2">
      <c r="F24" s="1" t="s">
        <v>1</v>
      </c>
      <c r="G24" s="9"/>
      <c r="H24" s="9"/>
      <c r="I24" s="9"/>
      <c r="J24" s="9"/>
      <c r="K24" s="9"/>
    </row>
    <row r="25" spans="1:15" x14ac:dyDescent="0.2">
      <c r="D25" s="2" t="s">
        <v>243</v>
      </c>
      <c r="E25" s="9">
        <f>SUM(E11-E21)</f>
        <v>12933</v>
      </c>
      <c r="F25" s="9">
        <f>SUM(F11-F21)</f>
        <v>-4452</v>
      </c>
      <c r="G25" s="9">
        <f>SUM(G11-G21)</f>
        <v>-52844</v>
      </c>
      <c r="H25" s="9">
        <f>SUM(H11-H21)</f>
        <v>1572</v>
      </c>
      <c r="I25" s="9">
        <f>SUM(I11-I21)</f>
        <v>4763</v>
      </c>
      <c r="J25" s="9">
        <f t="shared" ref="J25" si="8">SUM(J11-J21)</f>
        <v>48525</v>
      </c>
      <c r="K25" s="9">
        <f>SUM(K11-K21)</f>
        <v>-12000</v>
      </c>
    </row>
    <row r="26" spans="1:15" x14ac:dyDescent="0.2">
      <c r="G26" s="9"/>
      <c r="H26" s="9"/>
      <c r="I26" s="9"/>
      <c r="J26" s="9"/>
      <c r="K26" s="9"/>
    </row>
    <row r="27" spans="1:15" s="2" customFormat="1" x14ac:dyDescent="0.2">
      <c r="D27" s="2" t="s">
        <v>244</v>
      </c>
      <c r="E27" s="32">
        <f t="shared" ref="E27:I27" si="9">SUM(E23:E25)</f>
        <v>22656</v>
      </c>
      <c r="F27" s="32">
        <f t="shared" si="9"/>
        <v>15013</v>
      </c>
      <c r="G27" s="32">
        <f t="shared" si="9"/>
        <v>-37831</v>
      </c>
      <c r="H27" s="32">
        <f t="shared" si="9"/>
        <v>-36259</v>
      </c>
      <c r="I27" s="32">
        <f t="shared" si="9"/>
        <v>-31496</v>
      </c>
      <c r="J27" s="32">
        <f t="shared" ref="J27" si="10">SUM(J23:J25)</f>
        <v>17029</v>
      </c>
      <c r="K27" s="32">
        <f t="shared" ref="K27" si="11">SUM(K23:K25)</f>
        <v>5029</v>
      </c>
    </row>
  </sheetData>
  <printOptions horizontalCentered="1"/>
  <pageMargins left="0.25" right="0.25" top="0.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20"/>
  <sheetViews>
    <sheetView workbookViewId="0">
      <selection activeCell="L27" sqref="L27"/>
    </sheetView>
  </sheetViews>
  <sheetFormatPr defaultColWidth="9.140625" defaultRowHeight="12.75" x14ac:dyDescent="0.2"/>
  <cols>
    <col min="1" max="1" width="9.140625" style="1"/>
    <col min="2" max="2" width="3.7109375" style="1" customWidth="1"/>
    <col min="3" max="3" width="6.7109375" style="1" customWidth="1"/>
    <col min="4" max="4" width="25.7109375" style="1" customWidth="1"/>
    <col min="5" max="5" width="9.140625" style="1"/>
    <col min="6" max="8" width="10.7109375" style="1" customWidth="1"/>
    <col min="9" max="9" width="9.140625" style="1"/>
    <col min="10" max="10" width="10.7109375" style="1" customWidth="1"/>
    <col min="11" max="16384" width="9.140625" style="1"/>
  </cols>
  <sheetData>
    <row r="1" spans="1:10" x14ac:dyDescent="0.2">
      <c r="C1" s="2" t="s">
        <v>0</v>
      </c>
    </row>
    <row r="2" spans="1:10" x14ac:dyDescent="0.2">
      <c r="C2" s="2" t="s">
        <v>300</v>
      </c>
    </row>
    <row r="4" spans="1:10" x14ac:dyDescent="0.2">
      <c r="A4" s="3"/>
      <c r="B4" s="3"/>
      <c r="C4" s="4" t="s">
        <v>225</v>
      </c>
      <c r="D4" s="3"/>
      <c r="E4" s="3"/>
      <c r="F4" s="3"/>
      <c r="G4" s="3"/>
      <c r="H4" s="3"/>
      <c r="I4" s="3"/>
      <c r="J4" s="3"/>
    </row>
    <row r="5" spans="1:10" x14ac:dyDescent="0.2">
      <c r="A5" s="2" t="s">
        <v>1</v>
      </c>
      <c r="B5" s="1" t="s">
        <v>1</v>
      </c>
      <c r="C5" s="1" t="s">
        <v>1</v>
      </c>
      <c r="D5" s="5" t="s">
        <v>1</v>
      </c>
      <c r="E5" s="2" t="s">
        <v>6</v>
      </c>
      <c r="F5" s="2" t="s">
        <v>276</v>
      </c>
      <c r="G5" s="2" t="s">
        <v>290</v>
      </c>
      <c r="H5" s="2" t="s">
        <v>299</v>
      </c>
      <c r="I5" s="2" t="s">
        <v>301</v>
      </c>
      <c r="J5" s="2" t="s">
        <v>311</v>
      </c>
    </row>
    <row r="6" spans="1:10" x14ac:dyDescent="0.2">
      <c r="D6" s="7"/>
      <c r="E6" s="7" t="s">
        <v>3</v>
      </c>
      <c r="F6" s="7" t="s">
        <v>3</v>
      </c>
      <c r="G6" s="7" t="s">
        <v>3</v>
      </c>
      <c r="H6" s="7" t="s">
        <v>3</v>
      </c>
      <c r="I6" s="7" t="s">
        <v>5</v>
      </c>
      <c r="J6" s="7" t="s">
        <v>4</v>
      </c>
    </row>
    <row r="7" spans="1:10" x14ac:dyDescent="0.2">
      <c r="A7" s="2" t="s">
        <v>7</v>
      </c>
      <c r="D7" s="8" t="s">
        <v>1</v>
      </c>
      <c r="E7" s="9">
        <v>95000</v>
      </c>
      <c r="F7" s="9">
        <f>+E78</f>
        <v>-26073</v>
      </c>
      <c r="G7" s="9">
        <f>+F78</f>
        <v>1770380</v>
      </c>
      <c r="H7" s="9">
        <f>+G78</f>
        <v>386395</v>
      </c>
      <c r="I7" s="9">
        <f>+H78</f>
        <v>116010</v>
      </c>
    </row>
    <row r="8" spans="1:10" x14ac:dyDescent="0.2">
      <c r="D8" s="1" t="s">
        <v>1</v>
      </c>
    </row>
    <row r="9" spans="1:10" x14ac:dyDescent="0.2">
      <c r="A9" s="7" t="s">
        <v>8</v>
      </c>
    </row>
    <row r="10" spans="1:10" x14ac:dyDescent="0.2">
      <c r="A10" s="7"/>
    </row>
    <row r="11" spans="1:10" x14ac:dyDescent="0.2">
      <c r="A11" s="7" t="s">
        <v>9</v>
      </c>
    </row>
    <row r="12" spans="1:10" x14ac:dyDescent="0.2">
      <c r="A12" s="26" t="s">
        <v>296</v>
      </c>
      <c r="C12" s="1">
        <v>4397</v>
      </c>
      <c r="D12" s="27" t="s">
        <v>233</v>
      </c>
      <c r="E12" s="29">
        <v>0</v>
      </c>
      <c r="F12" s="29">
        <v>20000</v>
      </c>
      <c r="G12" s="29">
        <v>0</v>
      </c>
      <c r="H12" s="9">
        <v>0</v>
      </c>
      <c r="I12" s="28" t="s">
        <v>1</v>
      </c>
      <c r="J12" s="28" t="s">
        <v>1</v>
      </c>
    </row>
    <row r="13" spans="1:10" x14ac:dyDescent="0.2">
      <c r="A13" s="26" t="s">
        <v>296</v>
      </c>
      <c r="B13" s="26" t="s">
        <v>1</v>
      </c>
      <c r="C13" s="1">
        <v>4396</v>
      </c>
      <c r="D13" s="26" t="s">
        <v>234</v>
      </c>
      <c r="E13" s="9">
        <v>0</v>
      </c>
      <c r="F13" s="9">
        <v>30000</v>
      </c>
      <c r="G13" s="9">
        <v>27000</v>
      </c>
      <c r="H13" s="9">
        <v>0</v>
      </c>
      <c r="I13" s="9" t="s">
        <v>1</v>
      </c>
      <c r="J13" s="9" t="s">
        <v>1</v>
      </c>
    </row>
    <row r="14" spans="1:10" x14ac:dyDescent="0.2">
      <c r="A14" s="26" t="s">
        <v>296</v>
      </c>
      <c r="B14" s="26"/>
      <c r="C14" s="1">
        <v>4389</v>
      </c>
      <c r="D14" s="26" t="s">
        <v>20</v>
      </c>
      <c r="E14" s="9">
        <v>0</v>
      </c>
      <c r="F14" s="9">
        <v>0</v>
      </c>
      <c r="G14" s="9">
        <v>0</v>
      </c>
      <c r="H14" s="9">
        <v>13252</v>
      </c>
      <c r="I14" s="9"/>
      <c r="J14" s="9"/>
    </row>
    <row r="15" spans="1:10" x14ac:dyDescent="0.2">
      <c r="A15" s="26"/>
      <c r="B15" s="26"/>
      <c r="D15" s="26"/>
      <c r="E15" s="26"/>
      <c r="F15" s="9"/>
      <c r="G15" s="9"/>
      <c r="H15" s="9"/>
      <c r="I15" s="9"/>
      <c r="J15" s="9"/>
    </row>
    <row r="16" spans="1:10" x14ac:dyDescent="0.2">
      <c r="A16" s="36" t="s">
        <v>20</v>
      </c>
      <c r="B16" s="26"/>
      <c r="D16" s="26"/>
      <c r="E16" s="26"/>
      <c r="F16" s="9"/>
      <c r="G16" s="9"/>
      <c r="H16" s="9"/>
      <c r="I16" s="9"/>
      <c r="J16" s="9"/>
    </row>
    <row r="17" spans="1:10" x14ac:dyDescent="0.2">
      <c r="A17" s="26" t="s">
        <v>296</v>
      </c>
      <c r="B17" s="26"/>
      <c r="C17" s="1">
        <v>4381</v>
      </c>
      <c r="D17" s="26" t="s">
        <v>12</v>
      </c>
      <c r="E17" s="9">
        <v>98</v>
      </c>
      <c r="F17" s="9">
        <v>995</v>
      </c>
      <c r="G17" s="9">
        <v>415</v>
      </c>
      <c r="H17" s="9">
        <v>157</v>
      </c>
      <c r="I17" s="9">
        <v>15</v>
      </c>
      <c r="J17" s="9"/>
    </row>
    <row r="18" spans="1:10" x14ac:dyDescent="0.2">
      <c r="A18" s="26" t="s">
        <v>296</v>
      </c>
      <c r="B18" s="26"/>
      <c r="C18" s="1">
        <v>4398</v>
      </c>
      <c r="D18" s="26" t="s">
        <v>265</v>
      </c>
      <c r="E18" s="29">
        <v>0</v>
      </c>
      <c r="F18" s="9">
        <v>1700000</v>
      </c>
      <c r="G18" s="9">
        <v>0</v>
      </c>
      <c r="H18" s="9">
        <v>0</v>
      </c>
      <c r="I18" s="9"/>
      <c r="J18" s="9"/>
    </row>
    <row r="19" spans="1:10" x14ac:dyDescent="0.2">
      <c r="A19" s="26"/>
      <c r="B19" s="26"/>
      <c r="D19" s="26" t="s">
        <v>61</v>
      </c>
      <c r="E19" s="9">
        <v>0</v>
      </c>
      <c r="F19" s="1">
        <v>0</v>
      </c>
      <c r="G19" s="1">
        <v>17800</v>
      </c>
      <c r="H19" s="9">
        <v>0</v>
      </c>
      <c r="I19" s="9"/>
      <c r="J19" s="9" t="s">
        <v>1</v>
      </c>
    </row>
    <row r="20" spans="1:10" x14ac:dyDescent="0.2">
      <c r="A20" s="26"/>
      <c r="B20" s="26"/>
      <c r="D20" s="26"/>
      <c r="E20" s="26"/>
      <c r="F20" s="9"/>
      <c r="G20" s="9"/>
      <c r="H20" s="9"/>
      <c r="I20" s="9"/>
      <c r="J20" s="9"/>
    </row>
    <row r="21" spans="1:10" x14ac:dyDescent="0.2">
      <c r="A21" s="36" t="s">
        <v>226</v>
      </c>
      <c r="B21" s="26"/>
      <c r="D21" s="26"/>
      <c r="E21" s="26"/>
      <c r="F21" s="9"/>
      <c r="G21" s="9"/>
      <c r="H21" s="9"/>
      <c r="I21" s="9"/>
      <c r="J21" s="9"/>
    </row>
    <row r="22" spans="1:10" x14ac:dyDescent="0.2">
      <c r="A22" s="26" t="s">
        <v>296</v>
      </c>
      <c r="B22" s="26" t="s">
        <v>1</v>
      </c>
      <c r="C22" s="1">
        <v>4394</v>
      </c>
      <c r="D22" s="26" t="s">
        <v>231</v>
      </c>
      <c r="E22" s="9">
        <v>0</v>
      </c>
      <c r="F22" s="9">
        <v>1300000</v>
      </c>
      <c r="G22" s="9">
        <v>0</v>
      </c>
      <c r="H22" s="9">
        <v>0</v>
      </c>
      <c r="I22" s="9" t="s">
        <v>1</v>
      </c>
      <c r="J22" s="9" t="s">
        <v>1</v>
      </c>
    </row>
    <row r="23" spans="1:10" x14ac:dyDescent="0.2">
      <c r="A23" s="26" t="s">
        <v>296</v>
      </c>
      <c r="B23" s="26" t="s">
        <v>1</v>
      </c>
      <c r="C23" s="1">
        <v>4395</v>
      </c>
      <c r="D23" s="26" t="s">
        <v>36</v>
      </c>
      <c r="E23" s="29">
        <v>0</v>
      </c>
      <c r="F23" s="29">
        <v>0</v>
      </c>
      <c r="G23" s="29">
        <v>336</v>
      </c>
      <c r="H23" s="9">
        <v>2649</v>
      </c>
      <c r="I23" s="9">
        <v>90</v>
      </c>
      <c r="J23" s="9" t="s">
        <v>1</v>
      </c>
    </row>
    <row r="24" spans="1:10" x14ac:dyDescent="0.2">
      <c r="A24" s="26" t="s">
        <v>296</v>
      </c>
      <c r="B24" s="26" t="s">
        <v>1</v>
      </c>
      <c r="D24" s="26" t="s">
        <v>232</v>
      </c>
      <c r="E24" s="29">
        <v>0</v>
      </c>
      <c r="F24" s="9">
        <v>0</v>
      </c>
      <c r="G24" s="9">
        <v>0</v>
      </c>
      <c r="H24" s="9">
        <v>0</v>
      </c>
      <c r="I24" s="9" t="s">
        <v>1</v>
      </c>
      <c r="J24" s="9" t="s">
        <v>1</v>
      </c>
    </row>
    <row r="25" spans="1:10" x14ac:dyDescent="0.2">
      <c r="A25" s="26" t="s">
        <v>296</v>
      </c>
      <c r="B25" s="26" t="s">
        <v>1</v>
      </c>
      <c r="C25" s="1">
        <v>4393</v>
      </c>
      <c r="D25" s="26" t="s">
        <v>273</v>
      </c>
      <c r="E25" s="9">
        <v>41047</v>
      </c>
      <c r="F25" s="9">
        <v>0</v>
      </c>
      <c r="G25" s="9">
        <v>0</v>
      </c>
      <c r="H25" s="9">
        <v>0</v>
      </c>
      <c r="I25" s="9"/>
    </row>
    <row r="26" spans="1:10" x14ac:dyDescent="0.2">
      <c r="A26" s="26" t="s">
        <v>1</v>
      </c>
      <c r="B26" s="26"/>
      <c r="D26" s="26"/>
      <c r="F26" s="9"/>
      <c r="G26" s="9"/>
      <c r="I26" s="9"/>
    </row>
    <row r="27" spans="1:10" ht="13.5" thickBot="1" x14ac:dyDescent="0.25">
      <c r="A27" s="26"/>
      <c r="B27" s="26"/>
      <c r="D27" s="13" t="s">
        <v>133</v>
      </c>
      <c r="E27" s="30">
        <f>SUM(E12:E25)</f>
        <v>41145</v>
      </c>
      <c r="F27" s="30">
        <f>SUM(F12:F25)</f>
        <v>3050995</v>
      </c>
      <c r="G27" s="30">
        <f>SUM(G12:G25)</f>
        <v>45551</v>
      </c>
      <c r="H27" s="30">
        <f>SUM(H12:H25)</f>
        <v>16058</v>
      </c>
      <c r="I27" s="30">
        <f>SUM(I12:I25)</f>
        <v>105</v>
      </c>
      <c r="J27" s="9" t="s">
        <v>1</v>
      </c>
    </row>
    <row r="28" spans="1:10" ht="13.5" thickTop="1" x14ac:dyDescent="0.2"/>
    <row r="29" spans="1:10" x14ac:dyDescent="0.2">
      <c r="A29" s="7" t="s">
        <v>14</v>
      </c>
      <c r="E29" s="2" t="s">
        <v>6</v>
      </c>
      <c r="F29" s="2" t="s">
        <v>276</v>
      </c>
      <c r="G29" s="2" t="s">
        <v>290</v>
      </c>
      <c r="H29" s="2" t="s">
        <v>299</v>
      </c>
      <c r="I29" s="2" t="s">
        <v>301</v>
      </c>
      <c r="J29" s="2" t="s">
        <v>311</v>
      </c>
    </row>
    <row r="30" spans="1:10" x14ac:dyDescent="0.2">
      <c r="E30" s="7" t="s">
        <v>3</v>
      </c>
      <c r="F30" s="7" t="s">
        <v>3</v>
      </c>
      <c r="G30" s="7" t="s">
        <v>3</v>
      </c>
      <c r="H30" s="7" t="s">
        <v>3</v>
      </c>
      <c r="I30" s="7" t="s">
        <v>5</v>
      </c>
      <c r="J30" s="7" t="s">
        <v>4</v>
      </c>
    </row>
    <row r="31" spans="1:10" x14ac:dyDescent="0.2">
      <c r="A31" s="2" t="s">
        <v>227</v>
      </c>
      <c r="D31" s="31"/>
      <c r="F31" s="1" t="s">
        <v>1</v>
      </c>
      <c r="H31" s="1" t="s">
        <v>1</v>
      </c>
    </row>
    <row r="32" spans="1:10" x14ac:dyDescent="0.2">
      <c r="A32" s="1">
        <v>170</v>
      </c>
      <c r="C32" s="1">
        <v>532</v>
      </c>
      <c r="D32" s="26" t="s">
        <v>25</v>
      </c>
      <c r="E32" s="10">
        <v>3375</v>
      </c>
      <c r="F32" s="9">
        <v>3375</v>
      </c>
      <c r="G32" s="9">
        <v>6175</v>
      </c>
      <c r="H32" s="9">
        <v>0</v>
      </c>
      <c r="I32" s="1">
        <v>0</v>
      </c>
      <c r="J32" s="20" t="s">
        <v>1</v>
      </c>
    </row>
    <row r="33" spans="1:10" x14ac:dyDescent="0.2">
      <c r="A33" s="47" t="s">
        <v>296</v>
      </c>
      <c r="B33" s="26"/>
      <c r="C33" s="1">
        <v>533</v>
      </c>
      <c r="D33" s="26" t="s">
        <v>154</v>
      </c>
      <c r="E33" s="11">
        <v>0</v>
      </c>
      <c r="F33" s="3">
        <v>0</v>
      </c>
      <c r="G33" s="11">
        <v>0</v>
      </c>
      <c r="H33" s="11">
        <v>102847</v>
      </c>
      <c r="I33" s="11">
        <v>0</v>
      </c>
      <c r="J33" s="1" t="s">
        <v>1</v>
      </c>
    </row>
    <row r="34" spans="1:10" x14ac:dyDescent="0.2">
      <c r="A34" s="26"/>
      <c r="B34" s="26"/>
      <c r="D34" s="26"/>
      <c r="E34" s="9"/>
      <c r="H34" s="9"/>
    </row>
    <row r="35" spans="1:10" x14ac:dyDescent="0.2">
      <c r="A35" s="26"/>
      <c r="B35" s="26"/>
      <c r="D35" s="31" t="s">
        <v>235</v>
      </c>
      <c r="E35" s="13">
        <f>SUM(E32:E33)</f>
        <v>3375</v>
      </c>
      <c r="F35" s="2">
        <v>0</v>
      </c>
      <c r="G35" s="13">
        <f>SUM(G32:G33)</f>
        <v>6175</v>
      </c>
      <c r="H35" s="13">
        <f>SUM(H32:H33)</f>
        <v>102847</v>
      </c>
      <c r="I35" s="13">
        <f>SUM(I32:I33)</f>
        <v>0</v>
      </c>
    </row>
    <row r="36" spans="1:10" x14ac:dyDescent="0.2">
      <c r="A36" s="26"/>
      <c r="B36" s="26"/>
      <c r="D36" s="26"/>
      <c r="E36" s="9"/>
      <c r="H36" s="9"/>
    </row>
    <row r="37" spans="1:10" x14ac:dyDescent="0.2">
      <c r="A37" s="2" t="s">
        <v>228</v>
      </c>
      <c r="D37" s="31"/>
      <c r="E37" s="9"/>
      <c r="H37" s="9"/>
    </row>
    <row r="38" spans="1:10" x14ac:dyDescent="0.2">
      <c r="A38" s="1">
        <v>170</v>
      </c>
      <c r="C38" s="1">
        <v>650</v>
      </c>
      <c r="D38" s="26" t="s">
        <v>25</v>
      </c>
      <c r="E38" s="9">
        <v>0</v>
      </c>
      <c r="F38" s="1">
        <v>0</v>
      </c>
      <c r="G38" s="1">
        <v>0</v>
      </c>
      <c r="H38" s="9">
        <v>11614</v>
      </c>
      <c r="I38" s="9">
        <v>19544</v>
      </c>
    </row>
    <row r="39" spans="1:10" x14ac:dyDescent="0.2">
      <c r="A39" s="1" t="s">
        <v>1</v>
      </c>
      <c r="D39" s="1" t="s">
        <v>154</v>
      </c>
      <c r="E39" s="11">
        <v>0</v>
      </c>
      <c r="F39" s="3">
        <v>0</v>
      </c>
      <c r="G39" s="3">
        <v>0</v>
      </c>
      <c r="H39" s="11">
        <v>0</v>
      </c>
      <c r="I39" s="11">
        <v>0</v>
      </c>
    </row>
    <row r="40" spans="1:10" x14ac:dyDescent="0.2">
      <c r="E40" s="9"/>
      <c r="H40" s="9"/>
    </row>
    <row r="41" spans="1:10" x14ac:dyDescent="0.2">
      <c r="D41" s="2" t="s">
        <v>236</v>
      </c>
      <c r="E41" s="13">
        <v>0</v>
      </c>
      <c r="F41" s="2">
        <v>0</v>
      </c>
      <c r="G41" s="2">
        <v>0</v>
      </c>
      <c r="H41" s="13">
        <f>SUM(H38:H39)</f>
        <v>11614</v>
      </c>
      <c r="I41" s="13">
        <f>SUM(I38:I39)</f>
        <v>19544</v>
      </c>
    </row>
    <row r="42" spans="1:10" x14ac:dyDescent="0.2">
      <c r="H42" s="9"/>
    </row>
    <row r="43" spans="1:10" x14ac:dyDescent="0.2">
      <c r="A43" s="2" t="s">
        <v>263</v>
      </c>
      <c r="H43" s="9"/>
    </row>
    <row r="44" spans="1:10" x14ac:dyDescent="0.2">
      <c r="A44" s="1">
        <v>170</v>
      </c>
      <c r="C44" s="1">
        <v>832</v>
      </c>
      <c r="D44" s="1" t="s">
        <v>25</v>
      </c>
      <c r="E44" s="10">
        <v>54476</v>
      </c>
      <c r="F44" s="9">
        <v>35018</v>
      </c>
      <c r="G44" s="9">
        <v>14294</v>
      </c>
      <c r="H44" s="9">
        <v>7242</v>
      </c>
      <c r="I44" s="1">
        <v>0</v>
      </c>
    </row>
    <row r="45" spans="1:10" x14ac:dyDescent="0.2">
      <c r="A45" s="1">
        <v>170</v>
      </c>
      <c r="C45" s="1">
        <v>833</v>
      </c>
      <c r="D45" s="1" t="s">
        <v>154</v>
      </c>
      <c r="E45" s="11">
        <v>0</v>
      </c>
      <c r="F45" s="11">
        <v>161551</v>
      </c>
      <c r="G45" s="11">
        <v>1307125</v>
      </c>
      <c r="H45" s="11">
        <v>158236</v>
      </c>
      <c r="I45" s="11">
        <v>2736</v>
      </c>
    </row>
    <row r="46" spans="1:10" x14ac:dyDescent="0.2">
      <c r="D46" s="2"/>
      <c r="E46" s="10"/>
      <c r="F46" s="9"/>
      <c r="G46" s="9"/>
      <c r="H46" s="9"/>
    </row>
    <row r="47" spans="1:10" x14ac:dyDescent="0.2">
      <c r="D47" s="2" t="s">
        <v>264</v>
      </c>
      <c r="E47" s="15">
        <f>SUM(E44:E45)</f>
        <v>54476</v>
      </c>
      <c r="F47" s="15">
        <f>SUM(F44:F45)</f>
        <v>196569</v>
      </c>
      <c r="G47" s="15">
        <f>SUM(G44:G45)</f>
        <v>1321419</v>
      </c>
      <c r="H47" s="15">
        <f>SUM(H44:H45)</f>
        <v>165478</v>
      </c>
      <c r="I47" s="15">
        <f>SUM(I44:I45)</f>
        <v>2736</v>
      </c>
    </row>
    <row r="49" spans="1:12" x14ac:dyDescent="0.2">
      <c r="A49" s="2" t="s">
        <v>1</v>
      </c>
      <c r="B49" s="1" t="s">
        <v>1</v>
      </c>
      <c r="C49" s="1" t="s">
        <v>1</v>
      </c>
      <c r="D49" s="5" t="s">
        <v>1</v>
      </c>
      <c r="E49" s="2" t="s">
        <v>6</v>
      </c>
      <c r="F49" s="2" t="s">
        <v>276</v>
      </c>
      <c r="G49" s="2" t="s">
        <v>290</v>
      </c>
      <c r="H49" s="2" t="s">
        <v>299</v>
      </c>
      <c r="I49" s="2" t="s">
        <v>301</v>
      </c>
    </row>
    <row r="50" spans="1:12" x14ac:dyDescent="0.2">
      <c r="D50" s="7"/>
      <c r="E50" s="7" t="s">
        <v>3</v>
      </c>
      <c r="F50" s="7" t="s">
        <v>3</v>
      </c>
      <c r="G50" s="7" t="s">
        <v>3</v>
      </c>
      <c r="H50" s="7" t="s">
        <v>3</v>
      </c>
      <c r="I50" s="7" t="s">
        <v>5</v>
      </c>
    </row>
    <row r="51" spans="1:12" x14ac:dyDescent="0.2">
      <c r="D51" s="7"/>
      <c r="E51" s="7"/>
      <c r="F51" s="7"/>
      <c r="G51" s="7"/>
      <c r="H51" s="7"/>
    </row>
    <row r="52" spans="1:12" x14ac:dyDescent="0.2">
      <c r="A52" s="2" t="s">
        <v>229</v>
      </c>
    </row>
    <row r="53" spans="1:12" x14ac:dyDescent="0.2">
      <c r="A53" s="1">
        <v>170</v>
      </c>
      <c r="D53" s="1" t="s">
        <v>25</v>
      </c>
      <c r="E53" s="9">
        <v>0</v>
      </c>
      <c r="F53" s="1">
        <v>0</v>
      </c>
      <c r="G53" s="9">
        <v>0</v>
      </c>
      <c r="I53" s="1">
        <v>0</v>
      </c>
    </row>
    <row r="54" spans="1:12" x14ac:dyDescent="0.2">
      <c r="A54" s="1">
        <v>170</v>
      </c>
      <c r="C54" s="1">
        <v>924</v>
      </c>
      <c r="D54" s="1" t="s">
        <v>154</v>
      </c>
      <c r="E54" s="11">
        <v>0</v>
      </c>
      <c r="F54" s="11">
        <v>0</v>
      </c>
      <c r="G54" s="11">
        <v>44554</v>
      </c>
      <c r="H54" s="11">
        <v>6504</v>
      </c>
      <c r="I54" s="11">
        <v>2578</v>
      </c>
      <c r="J54" s="1" t="s">
        <v>1</v>
      </c>
      <c r="L54" s="1" t="s">
        <v>293</v>
      </c>
    </row>
    <row r="55" spans="1:12" x14ac:dyDescent="0.2">
      <c r="E55" s="9"/>
      <c r="G55" s="9"/>
    </row>
    <row r="56" spans="1:12" x14ac:dyDescent="0.2">
      <c r="D56" s="2" t="s">
        <v>237</v>
      </c>
      <c r="E56" s="13">
        <v>0</v>
      </c>
      <c r="F56" s="13">
        <f>SUM(F53:F54)</f>
        <v>0</v>
      </c>
      <c r="G56" s="13">
        <f>SUM(G53:G54)</f>
        <v>44554</v>
      </c>
      <c r="H56" s="13">
        <f>SUM(H53:H54)</f>
        <v>6504</v>
      </c>
      <c r="I56" s="13">
        <f>SUM(I53:I54)</f>
        <v>2578</v>
      </c>
    </row>
    <row r="57" spans="1:12" x14ac:dyDescent="0.2">
      <c r="E57" s="9"/>
    </row>
    <row r="58" spans="1:12" x14ac:dyDescent="0.2">
      <c r="A58" s="2" t="s">
        <v>230</v>
      </c>
      <c r="E58" s="9"/>
    </row>
    <row r="59" spans="1:12" x14ac:dyDescent="0.2">
      <c r="A59" s="1" t="s">
        <v>1</v>
      </c>
      <c r="D59" s="1" t="s">
        <v>25</v>
      </c>
      <c r="E59" s="9">
        <v>0</v>
      </c>
      <c r="F59" s="1">
        <v>0</v>
      </c>
      <c r="G59" s="1">
        <v>0</v>
      </c>
      <c r="H59" s="1">
        <v>0</v>
      </c>
      <c r="I59" s="1">
        <v>0</v>
      </c>
    </row>
    <row r="60" spans="1:12" x14ac:dyDescent="0.2">
      <c r="A60" s="1" t="s">
        <v>1</v>
      </c>
      <c r="C60" s="1" t="s">
        <v>1</v>
      </c>
      <c r="D60" s="1" t="s">
        <v>154</v>
      </c>
      <c r="E60" s="11">
        <v>0</v>
      </c>
      <c r="F60" s="3">
        <v>0</v>
      </c>
      <c r="G60" s="3">
        <v>0</v>
      </c>
      <c r="H60" s="3">
        <v>0</v>
      </c>
      <c r="I60" s="3">
        <v>0</v>
      </c>
    </row>
    <row r="61" spans="1:12" x14ac:dyDescent="0.2">
      <c r="E61" s="9"/>
    </row>
    <row r="62" spans="1:12" x14ac:dyDescent="0.2">
      <c r="D62" s="2" t="s">
        <v>238</v>
      </c>
      <c r="E62" s="13">
        <v>0</v>
      </c>
      <c r="F62" s="2">
        <v>0</v>
      </c>
      <c r="G62" s="2">
        <v>0</v>
      </c>
      <c r="H62" s="2">
        <v>0</v>
      </c>
      <c r="I62" s="2">
        <v>0</v>
      </c>
    </row>
    <row r="63" spans="1:12" x14ac:dyDescent="0.2">
      <c r="D63" s="2"/>
      <c r="E63" s="9"/>
    </row>
    <row r="64" spans="1:12" x14ac:dyDescent="0.2">
      <c r="A64" s="2" t="s">
        <v>267</v>
      </c>
      <c r="E64" s="9"/>
    </row>
    <row r="65" spans="1:10" x14ac:dyDescent="0.2">
      <c r="A65" s="1">
        <v>170</v>
      </c>
      <c r="C65" s="1">
        <v>853</v>
      </c>
      <c r="D65" s="1" t="s">
        <v>25</v>
      </c>
      <c r="E65" s="9">
        <v>5367</v>
      </c>
      <c r="F65" s="9">
        <v>106630</v>
      </c>
      <c r="G65" s="9">
        <v>22135</v>
      </c>
      <c r="H65" s="1">
        <v>0</v>
      </c>
      <c r="I65" s="1">
        <v>0</v>
      </c>
    </row>
    <row r="66" spans="1:10" x14ac:dyDescent="0.2">
      <c r="A66" s="1">
        <v>170</v>
      </c>
      <c r="C66" s="1">
        <v>929</v>
      </c>
      <c r="D66" s="1" t="s">
        <v>20</v>
      </c>
      <c r="E66" s="9">
        <v>0</v>
      </c>
      <c r="F66" s="9">
        <v>1010</v>
      </c>
      <c r="G66" s="9"/>
      <c r="H66" s="1">
        <v>0</v>
      </c>
      <c r="I66" s="1">
        <v>0</v>
      </c>
    </row>
    <row r="67" spans="1:10" x14ac:dyDescent="0.2">
      <c r="A67" s="1">
        <v>170</v>
      </c>
      <c r="C67" s="1">
        <v>851</v>
      </c>
      <c r="D67" s="1" t="s">
        <v>306</v>
      </c>
      <c r="E67" s="9">
        <v>4000</v>
      </c>
      <c r="F67" s="9">
        <v>846958</v>
      </c>
      <c r="G67" s="9">
        <v>35253</v>
      </c>
      <c r="H67" s="1">
        <v>0</v>
      </c>
      <c r="I67" s="1">
        <v>0</v>
      </c>
    </row>
    <row r="68" spans="1:10" x14ac:dyDescent="0.2">
      <c r="A68" s="1">
        <v>170</v>
      </c>
      <c r="C68" s="1" t="s">
        <v>1</v>
      </c>
      <c r="D68" s="1" t="s">
        <v>307</v>
      </c>
      <c r="E68" s="3">
        <v>0</v>
      </c>
      <c r="F68" s="11">
        <v>100000</v>
      </c>
      <c r="G68" s="3">
        <v>0</v>
      </c>
      <c r="H68" s="3">
        <v>0</v>
      </c>
      <c r="I68" s="3">
        <v>0</v>
      </c>
      <c r="J68" s="1" t="s">
        <v>1</v>
      </c>
    </row>
    <row r="69" spans="1:10" x14ac:dyDescent="0.2">
      <c r="E69" s="9"/>
    </row>
    <row r="70" spans="1:10" x14ac:dyDescent="0.2">
      <c r="D70" s="2" t="s">
        <v>282</v>
      </c>
      <c r="E70" s="13">
        <f>SUM(E65:E68)</f>
        <v>9367</v>
      </c>
      <c r="F70" s="13">
        <f>SUM(F65:F68)</f>
        <v>1054598</v>
      </c>
      <c r="G70" s="13">
        <f>SUM(G65:G68)</f>
        <v>57388</v>
      </c>
      <c r="H70" s="13">
        <f>SUM(H65:H68)</f>
        <v>0</v>
      </c>
      <c r="I70" s="13">
        <f>SUM(I65:I68)</f>
        <v>0</v>
      </c>
    </row>
    <row r="72" spans="1:10" x14ac:dyDescent="0.2">
      <c r="D72" s="2" t="s">
        <v>157</v>
      </c>
      <c r="E72" s="32">
        <f>SUM(E35, E41, E47, E56, E62, E70)</f>
        <v>67218</v>
      </c>
      <c r="F72" s="32">
        <f>SUM(F32, F47, F56, F70)</f>
        <v>1254542</v>
      </c>
      <c r="G72" s="32">
        <f>SUM(G35, G47, G56, G70)</f>
        <v>1429536</v>
      </c>
      <c r="H72" s="32">
        <f>SUM(H35, H41, H47, H56, H70)</f>
        <v>286443</v>
      </c>
      <c r="I72" s="32">
        <f>SUM(I35, I41, I47, I56, I70)</f>
        <v>24858</v>
      </c>
    </row>
    <row r="74" spans="1:10" x14ac:dyDescent="0.2">
      <c r="D74" s="2" t="s">
        <v>7</v>
      </c>
      <c r="E74" s="1">
        <v>0</v>
      </c>
      <c r="F74" s="9">
        <v>-26073</v>
      </c>
      <c r="G74" s="9">
        <f>+F78</f>
        <v>1770380</v>
      </c>
      <c r="H74" s="9">
        <f>+G78</f>
        <v>386395</v>
      </c>
      <c r="I74" s="9">
        <v>116010</v>
      </c>
    </row>
    <row r="76" spans="1:10" x14ac:dyDescent="0.2">
      <c r="D76" s="2" t="s">
        <v>158</v>
      </c>
      <c r="E76" s="13">
        <f>SUM(E27-E72)</f>
        <v>-26073</v>
      </c>
      <c r="F76" s="13">
        <f>SUM(F27-F72)</f>
        <v>1796453</v>
      </c>
      <c r="G76" s="13">
        <f>SUM(G27-G72)</f>
        <v>-1383985</v>
      </c>
      <c r="H76" s="13">
        <f>SUM(H27-H72)</f>
        <v>-270385</v>
      </c>
      <c r="I76" s="13">
        <f>SUM(I27-I72)</f>
        <v>-24753</v>
      </c>
    </row>
    <row r="78" spans="1:10" x14ac:dyDescent="0.2">
      <c r="D78" s="2" t="s">
        <v>15</v>
      </c>
      <c r="E78" s="32">
        <f>SUM(E74+E76)</f>
        <v>-26073</v>
      </c>
      <c r="F78" s="32">
        <f>SUM(F74+F76)</f>
        <v>1770380</v>
      </c>
      <c r="G78" s="32">
        <f>SUM(G74+G76)</f>
        <v>386395</v>
      </c>
      <c r="H78" s="32">
        <f>SUM(H74+H76)</f>
        <v>116010</v>
      </c>
      <c r="I78" s="32">
        <f>SUM(I74+I76)</f>
        <v>91257</v>
      </c>
    </row>
    <row r="79" spans="1:10" x14ac:dyDescent="0.2">
      <c r="A79" s="26"/>
      <c r="B79" s="26"/>
      <c r="D79" s="26"/>
    </row>
    <row r="80" spans="1:10" x14ac:dyDescent="0.2">
      <c r="A80" s="26"/>
      <c r="B80" s="26"/>
      <c r="D80" s="26"/>
    </row>
    <row r="81" spans="1:4" x14ac:dyDescent="0.2">
      <c r="A81" s="26"/>
      <c r="B81" s="26"/>
      <c r="D81" s="26"/>
    </row>
    <row r="82" spans="1:4" x14ac:dyDescent="0.2">
      <c r="A82" s="26"/>
      <c r="B82" s="26"/>
      <c r="D82" s="26"/>
    </row>
    <row r="83" spans="1:4" x14ac:dyDescent="0.2">
      <c r="A83" s="26"/>
      <c r="B83" s="26"/>
      <c r="D83" s="26"/>
    </row>
    <row r="84" spans="1:4" x14ac:dyDescent="0.2">
      <c r="A84" s="26"/>
      <c r="B84" s="26"/>
      <c r="D84" s="26"/>
    </row>
    <row r="85" spans="1:4" x14ac:dyDescent="0.2">
      <c r="A85" s="26"/>
      <c r="B85" s="26"/>
      <c r="D85" s="26"/>
    </row>
    <row r="86" spans="1:4" x14ac:dyDescent="0.2">
      <c r="A86" s="26"/>
      <c r="B86" s="26"/>
      <c r="D86" s="26"/>
    </row>
    <row r="87" spans="1:4" x14ac:dyDescent="0.2">
      <c r="A87" s="26"/>
      <c r="B87" s="26"/>
      <c r="D87" s="26"/>
    </row>
    <row r="88" spans="1:4" x14ac:dyDescent="0.2">
      <c r="A88" s="26"/>
      <c r="B88" s="26"/>
      <c r="D88" s="26"/>
    </row>
    <row r="89" spans="1:4" x14ac:dyDescent="0.2">
      <c r="A89" s="26"/>
      <c r="B89" s="26"/>
      <c r="D89" s="26"/>
    </row>
    <row r="90" spans="1:4" x14ac:dyDescent="0.2">
      <c r="A90" s="26"/>
      <c r="B90" s="26"/>
      <c r="D90" s="26"/>
    </row>
    <row r="91" spans="1:4" x14ac:dyDescent="0.2">
      <c r="A91" s="26"/>
      <c r="B91" s="26"/>
      <c r="D91" s="26"/>
    </row>
    <row r="92" spans="1:4" x14ac:dyDescent="0.2">
      <c r="A92" s="26"/>
      <c r="B92" s="26"/>
      <c r="D92" s="26"/>
    </row>
    <row r="93" spans="1:4" x14ac:dyDescent="0.2">
      <c r="A93" s="26"/>
      <c r="B93" s="26"/>
      <c r="D93" s="26"/>
    </row>
    <row r="94" spans="1:4" x14ac:dyDescent="0.2">
      <c r="A94" s="26"/>
      <c r="B94" s="26"/>
      <c r="D94" s="26"/>
    </row>
    <row r="95" spans="1:4" x14ac:dyDescent="0.2">
      <c r="A95" s="26"/>
      <c r="B95" s="26"/>
      <c r="D95" s="26"/>
    </row>
    <row r="96" spans="1:4" x14ac:dyDescent="0.2">
      <c r="A96" s="26"/>
      <c r="B96" s="26"/>
      <c r="D96" s="26"/>
    </row>
    <row r="97" spans="1:4" x14ac:dyDescent="0.2">
      <c r="A97" s="26"/>
      <c r="B97" s="26"/>
      <c r="D97" s="26"/>
    </row>
    <row r="98" spans="1:4" x14ac:dyDescent="0.2">
      <c r="A98" s="26"/>
      <c r="B98" s="26"/>
      <c r="D98" s="26"/>
    </row>
    <row r="99" spans="1:4" x14ac:dyDescent="0.2">
      <c r="A99" s="26"/>
      <c r="B99" s="26"/>
      <c r="D99" s="26"/>
    </row>
    <row r="100" spans="1:4" x14ac:dyDescent="0.2">
      <c r="A100" s="26"/>
      <c r="B100" s="26"/>
      <c r="D100" s="26"/>
    </row>
    <row r="101" spans="1:4" x14ac:dyDescent="0.2">
      <c r="A101" s="26"/>
      <c r="B101" s="26"/>
      <c r="D101" s="26"/>
    </row>
    <row r="102" spans="1:4" x14ac:dyDescent="0.2">
      <c r="A102" s="26"/>
      <c r="B102" s="26"/>
      <c r="D102" s="26"/>
    </row>
    <row r="103" spans="1:4" x14ac:dyDescent="0.2">
      <c r="A103" s="26"/>
      <c r="B103" s="26"/>
      <c r="D103" s="26"/>
    </row>
    <row r="104" spans="1:4" x14ac:dyDescent="0.2">
      <c r="A104" s="26"/>
      <c r="B104" s="26"/>
      <c r="D104" s="26"/>
    </row>
    <row r="105" spans="1:4" x14ac:dyDescent="0.2">
      <c r="A105" s="26"/>
      <c r="B105" s="26"/>
      <c r="D105" s="26"/>
    </row>
    <row r="106" spans="1:4" x14ac:dyDescent="0.2">
      <c r="A106" s="26"/>
      <c r="B106" s="26"/>
      <c r="D106" s="26"/>
    </row>
    <row r="107" spans="1:4" x14ac:dyDescent="0.2">
      <c r="A107" s="26"/>
      <c r="B107" s="26"/>
      <c r="D107" s="26"/>
    </row>
    <row r="108" spans="1:4" x14ac:dyDescent="0.2">
      <c r="A108" s="26"/>
      <c r="B108" s="26"/>
      <c r="D108" s="26"/>
    </row>
    <row r="109" spans="1:4" x14ac:dyDescent="0.2">
      <c r="A109" s="26"/>
      <c r="B109" s="26"/>
      <c r="D109" s="26"/>
    </row>
    <row r="110" spans="1:4" x14ac:dyDescent="0.2">
      <c r="A110" s="26"/>
      <c r="B110" s="26"/>
      <c r="D110" s="26"/>
    </row>
    <row r="111" spans="1:4" x14ac:dyDescent="0.2">
      <c r="A111" s="26"/>
      <c r="B111" s="26"/>
      <c r="D111" s="26"/>
    </row>
    <row r="112" spans="1:4" x14ac:dyDescent="0.2">
      <c r="A112" s="26"/>
      <c r="B112" s="26"/>
      <c r="D112" s="26"/>
    </row>
    <row r="113" spans="1:5" x14ac:dyDescent="0.2">
      <c r="A113" s="26"/>
      <c r="B113" s="26"/>
      <c r="D113" s="26"/>
    </row>
    <row r="114" spans="1:5" x14ac:dyDescent="0.2">
      <c r="A114" s="26"/>
      <c r="B114" s="26"/>
      <c r="D114" s="26"/>
    </row>
    <row r="115" spans="1:5" x14ac:dyDescent="0.2">
      <c r="A115" s="26"/>
      <c r="B115" s="26"/>
      <c r="D115" s="26"/>
    </row>
    <row r="116" spans="1:5" x14ac:dyDescent="0.2">
      <c r="A116" s="26"/>
      <c r="B116" s="26"/>
      <c r="D116" s="26"/>
    </row>
    <row r="117" spans="1:5" x14ac:dyDescent="0.2">
      <c r="A117" s="26"/>
      <c r="B117" s="26"/>
      <c r="D117" s="31" t="s">
        <v>1</v>
      </c>
      <c r="E117" s="33"/>
    </row>
    <row r="118" spans="1:5" x14ac:dyDescent="0.2">
      <c r="A118" s="26"/>
      <c r="B118" s="26"/>
      <c r="D118" s="26"/>
    </row>
    <row r="119" spans="1:5" x14ac:dyDescent="0.2">
      <c r="A119" s="26"/>
      <c r="B119" s="26"/>
      <c r="D119" s="26"/>
      <c r="E119" s="2"/>
    </row>
    <row r="120" spans="1:5" x14ac:dyDescent="0.2">
      <c r="A120" s="31" t="s">
        <v>1</v>
      </c>
      <c r="B120" s="26" t="s">
        <v>1</v>
      </c>
      <c r="C120" s="1" t="s">
        <v>1</v>
      </c>
      <c r="D120" s="26"/>
      <c r="E120" s="7"/>
    </row>
  </sheetData>
  <pageMargins left="0.7" right="0.7" top="0.75" bottom="0.75" header="0.3" footer="0.3"/>
  <pageSetup orientation="portrait" horizontalDpi="4294967293" verticalDpi="1200" r:id="rId1"/>
  <rowBreaks count="1" manualBreakCount="1">
    <brk id="4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4"/>
  <sheetViews>
    <sheetView workbookViewId="0">
      <selection activeCell="M18" sqref="M18"/>
    </sheetView>
  </sheetViews>
  <sheetFormatPr defaultRowHeight="15" x14ac:dyDescent="0.25"/>
  <cols>
    <col min="1" max="1" width="5.7109375" customWidth="1"/>
    <col min="2" max="2" width="4" bestFit="1" customWidth="1"/>
    <col min="3" max="3" width="5" bestFit="1" customWidth="1"/>
    <col min="4" max="4" width="19.42578125" bestFit="1" customWidth="1"/>
    <col min="5" max="5" width="8.5703125" hidden="1" customWidth="1"/>
    <col min="6" max="8" width="8.5703125" bestFit="1" customWidth="1"/>
  </cols>
  <sheetData>
    <row r="1" spans="1:16" x14ac:dyDescent="0.25">
      <c r="A1" s="1"/>
      <c r="B1" s="1"/>
      <c r="C1" s="1"/>
      <c r="D1" s="2" t="s">
        <v>0</v>
      </c>
      <c r="E1" s="1"/>
      <c r="F1" s="1"/>
      <c r="G1" s="1"/>
    </row>
    <row r="2" spans="1:16" x14ac:dyDescent="0.25">
      <c r="A2" s="1"/>
      <c r="B2" s="1"/>
      <c r="C2" s="1"/>
      <c r="D2" s="2" t="s">
        <v>334</v>
      </c>
      <c r="E2" s="1"/>
      <c r="F2" s="1"/>
      <c r="G2" s="1"/>
      <c r="N2" t="s">
        <v>1</v>
      </c>
    </row>
    <row r="3" spans="1:16" x14ac:dyDescent="0.25">
      <c r="A3" s="1"/>
      <c r="B3" s="1"/>
      <c r="C3" s="1"/>
      <c r="D3" s="1"/>
      <c r="E3" s="1"/>
      <c r="F3" s="1"/>
      <c r="G3" s="1"/>
      <c r="N3" t="s">
        <v>1</v>
      </c>
    </row>
    <row r="4" spans="1:16" x14ac:dyDescent="0.25">
      <c r="A4" s="3"/>
      <c r="B4" s="3"/>
      <c r="C4" s="3"/>
      <c r="D4" s="4" t="s">
        <v>270</v>
      </c>
      <c r="E4" s="3"/>
      <c r="F4" s="3"/>
      <c r="G4" s="3"/>
      <c r="H4" s="52"/>
      <c r="I4" s="52"/>
      <c r="J4" s="52"/>
      <c r="K4" s="52"/>
    </row>
    <row r="5" spans="1:16" x14ac:dyDescent="0.25">
      <c r="A5" s="2" t="s">
        <v>1</v>
      </c>
      <c r="B5" s="2"/>
      <c r="C5" s="1" t="s">
        <v>1</v>
      </c>
      <c r="D5" s="1" t="s">
        <v>1</v>
      </c>
      <c r="E5" s="6" t="s">
        <v>6</v>
      </c>
      <c r="F5" s="6" t="s">
        <v>290</v>
      </c>
      <c r="G5" s="6" t="s">
        <v>299</v>
      </c>
      <c r="H5" s="6" t="s">
        <v>301</v>
      </c>
      <c r="I5" s="6" t="s">
        <v>311</v>
      </c>
      <c r="J5" s="6" t="s">
        <v>319</v>
      </c>
      <c r="K5" s="6" t="s">
        <v>329</v>
      </c>
      <c r="N5" s="37" t="s">
        <v>1</v>
      </c>
    </row>
    <row r="6" spans="1:16" x14ac:dyDescent="0.25">
      <c r="A6" s="1"/>
      <c r="B6" s="1"/>
      <c r="C6" s="1"/>
      <c r="D6" s="1"/>
      <c r="E6" s="50" t="s">
        <v>3</v>
      </c>
      <c r="F6" s="50" t="s">
        <v>3</v>
      </c>
      <c r="G6" s="50" t="s">
        <v>3</v>
      </c>
      <c r="H6" s="50" t="s">
        <v>3</v>
      </c>
      <c r="I6" s="50" t="s">
        <v>3</v>
      </c>
      <c r="J6" s="50" t="s">
        <v>5</v>
      </c>
      <c r="K6" s="50" t="s">
        <v>4</v>
      </c>
      <c r="N6" s="37" t="s">
        <v>1</v>
      </c>
    </row>
    <row r="7" spans="1:16" x14ac:dyDescent="0.25">
      <c r="A7" s="7" t="s">
        <v>8</v>
      </c>
      <c r="B7" s="1"/>
      <c r="C7" s="1"/>
      <c r="D7" s="1"/>
      <c r="E7" s="1"/>
      <c r="F7" s="1"/>
      <c r="G7" s="1"/>
      <c r="N7" s="37" t="s">
        <v>1</v>
      </c>
      <c r="O7" t="s">
        <v>1</v>
      </c>
      <c r="P7" s="37" t="s">
        <v>1</v>
      </c>
    </row>
    <row r="8" spans="1:16" x14ac:dyDescent="0.25">
      <c r="A8" s="26" t="s">
        <v>274</v>
      </c>
      <c r="B8" s="26"/>
      <c r="C8" s="1">
        <v>4368</v>
      </c>
      <c r="D8" s="1" t="s">
        <v>269</v>
      </c>
      <c r="E8" s="9">
        <v>134578</v>
      </c>
      <c r="F8" s="9">
        <v>138272</v>
      </c>
      <c r="G8" s="9">
        <v>142096</v>
      </c>
      <c r="H8" s="9">
        <v>145879</v>
      </c>
      <c r="I8" s="9">
        <v>147968</v>
      </c>
      <c r="J8" s="70">
        <v>151000</v>
      </c>
      <c r="K8" s="70">
        <v>154000</v>
      </c>
    </row>
    <row r="9" spans="1:16" x14ac:dyDescent="0.25">
      <c r="A9" s="26"/>
      <c r="B9" s="26"/>
      <c r="C9" s="26"/>
      <c r="D9" s="1"/>
      <c r="E9" s="10"/>
      <c r="F9" s="10"/>
    </row>
    <row r="10" spans="1:16" x14ac:dyDescent="0.25">
      <c r="A10" s="1"/>
      <c r="B10" s="1"/>
      <c r="C10" s="1"/>
      <c r="D10" s="2" t="s">
        <v>240</v>
      </c>
      <c r="E10" s="38">
        <f t="shared" ref="E10:K10" si="0">SUM(E8)</f>
        <v>134578</v>
      </c>
      <c r="F10" s="38">
        <f t="shared" si="0"/>
        <v>138272</v>
      </c>
      <c r="G10" s="38">
        <f t="shared" si="0"/>
        <v>142096</v>
      </c>
      <c r="H10" s="38">
        <f t="shared" si="0"/>
        <v>145879</v>
      </c>
      <c r="I10" s="38">
        <f t="shared" si="0"/>
        <v>147968</v>
      </c>
      <c r="J10" s="38">
        <f t="shared" si="0"/>
        <v>151000</v>
      </c>
      <c r="K10" s="38">
        <f t="shared" si="0"/>
        <v>154000</v>
      </c>
    </row>
    <row r="11" spans="1:16" x14ac:dyDescent="0.25">
      <c r="A11" s="1"/>
      <c r="B11" s="1"/>
      <c r="C11" s="1"/>
      <c r="D11" s="1"/>
      <c r="E11" s="1"/>
      <c r="F11" s="1"/>
    </row>
    <row r="12" spans="1:16" x14ac:dyDescent="0.25">
      <c r="A12" s="7" t="s">
        <v>14</v>
      </c>
      <c r="B12" s="1"/>
      <c r="C12" s="1"/>
      <c r="D12" s="1"/>
      <c r="E12" s="1"/>
      <c r="F12" s="1"/>
    </row>
    <row r="13" spans="1:16" x14ac:dyDescent="0.25">
      <c r="A13" s="39" t="s">
        <v>1</v>
      </c>
      <c r="B13" s="39" t="s">
        <v>1</v>
      </c>
      <c r="C13" s="1" t="s">
        <v>1</v>
      </c>
      <c r="D13" s="26" t="s">
        <v>1</v>
      </c>
      <c r="E13" s="8" t="s">
        <v>1</v>
      </c>
      <c r="F13" s="8"/>
    </row>
    <row r="14" spans="1:16" x14ac:dyDescent="0.25">
      <c r="A14" s="26" t="s">
        <v>274</v>
      </c>
      <c r="B14" s="26" t="s">
        <v>134</v>
      </c>
      <c r="C14" s="26" t="s">
        <v>275</v>
      </c>
      <c r="D14" s="26" t="s">
        <v>268</v>
      </c>
      <c r="E14" s="10">
        <v>137775</v>
      </c>
      <c r="F14" s="10">
        <v>138388</v>
      </c>
      <c r="G14" s="10">
        <v>141339</v>
      </c>
      <c r="H14" s="10">
        <v>145808</v>
      </c>
      <c r="I14" s="10">
        <v>149289</v>
      </c>
      <c r="J14" s="48">
        <v>151000</v>
      </c>
      <c r="K14" s="48">
        <v>154000</v>
      </c>
    </row>
    <row r="15" spans="1:16" x14ac:dyDescent="0.25">
      <c r="A15" s="26" t="s">
        <v>1</v>
      </c>
      <c r="B15" s="26" t="s">
        <v>1</v>
      </c>
      <c r="C15" s="26" t="s">
        <v>1</v>
      </c>
      <c r="D15" s="26"/>
      <c r="E15" s="10"/>
      <c r="F15" s="12"/>
      <c r="G15" s="52"/>
      <c r="H15" s="52"/>
      <c r="I15" s="52"/>
      <c r="J15" s="52"/>
      <c r="K15" s="52"/>
    </row>
    <row r="16" spans="1:16" x14ac:dyDescent="0.25">
      <c r="A16" s="1"/>
      <c r="B16" s="1"/>
      <c r="C16" s="1"/>
      <c r="D16" s="2" t="s">
        <v>240</v>
      </c>
      <c r="E16" s="40">
        <f t="shared" ref="E16:J16" si="1">SUM(E13:E14)</f>
        <v>137775</v>
      </c>
      <c r="F16" s="15">
        <f t="shared" si="1"/>
        <v>138388</v>
      </c>
      <c r="G16" s="15">
        <f t="shared" si="1"/>
        <v>141339</v>
      </c>
      <c r="H16" s="15">
        <f t="shared" si="1"/>
        <v>145808</v>
      </c>
      <c r="I16" s="15">
        <f t="shared" si="1"/>
        <v>149289</v>
      </c>
      <c r="J16" s="15">
        <f t="shared" si="1"/>
        <v>151000</v>
      </c>
      <c r="K16" s="15">
        <f t="shared" ref="K16" si="2">SUM(K13:K14)</f>
        <v>154000</v>
      </c>
    </row>
    <row r="17" spans="1:12" x14ac:dyDescent="0.25">
      <c r="A17" s="1"/>
      <c r="B17" s="1"/>
      <c r="C17" s="1"/>
      <c r="D17" s="1"/>
      <c r="E17" s="1"/>
      <c r="F17" s="1"/>
    </row>
    <row r="18" spans="1:12" x14ac:dyDescent="0.25">
      <c r="A18" s="1"/>
      <c r="B18" s="1"/>
      <c r="C18" s="1"/>
      <c r="D18" s="31" t="s">
        <v>34</v>
      </c>
      <c r="E18" s="38">
        <f t="shared" ref="E18" si="3">E16</f>
        <v>137775</v>
      </c>
      <c r="F18" s="38">
        <f t="shared" ref="F18:H18" si="4">F16</f>
        <v>138388</v>
      </c>
      <c r="G18" s="38">
        <f t="shared" si="4"/>
        <v>141339</v>
      </c>
      <c r="H18" s="38">
        <f t="shared" si="4"/>
        <v>145808</v>
      </c>
      <c r="I18" s="38">
        <f t="shared" ref="I18:K18" si="5">I16</f>
        <v>149289</v>
      </c>
      <c r="J18" s="38">
        <f t="shared" ref="J18" si="6">J16</f>
        <v>151000</v>
      </c>
      <c r="K18" s="38">
        <f t="shared" si="5"/>
        <v>154000</v>
      </c>
    </row>
    <row r="19" spans="1:12" x14ac:dyDescent="0.25">
      <c r="A19" s="1"/>
      <c r="B19" s="1"/>
      <c r="C19" s="1"/>
      <c r="D19" s="1"/>
      <c r="E19" s="1"/>
      <c r="F19" s="1"/>
    </row>
    <row r="20" spans="1:12" x14ac:dyDescent="0.25">
      <c r="A20" s="2"/>
      <c r="B20" s="2"/>
      <c r="C20" s="2"/>
      <c r="D20" s="2" t="s">
        <v>7</v>
      </c>
      <c r="E20" s="13">
        <v>0</v>
      </c>
      <c r="F20" s="13">
        <v>-8344</v>
      </c>
      <c r="G20" s="13">
        <f>+F24</f>
        <v>-8460</v>
      </c>
      <c r="H20" s="13">
        <f>+G24</f>
        <v>-7703</v>
      </c>
      <c r="I20" s="13">
        <f>+H24</f>
        <v>-7632</v>
      </c>
      <c r="J20" s="13">
        <f>+I24</f>
        <v>-8953</v>
      </c>
      <c r="K20" s="13">
        <f>J24</f>
        <v>-8953</v>
      </c>
    </row>
    <row r="21" spans="1:12" x14ac:dyDescent="0.25">
      <c r="A21" s="1"/>
      <c r="B21" s="1"/>
      <c r="C21" s="1"/>
      <c r="D21" s="1"/>
      <c r="E21" s="1"/>
      <c r="F21" s="1"/>
    </row>
    <row r="22" spans="1:12" x14ac:dyDescent="0.25">
      <c r="A22" s="1"/>
      <c r="B22" s="1"/>
      <c r="C22" s="1"/>
      <c r="D22" s="2" t="s">
        <v>338</v>
      </c>
      <c r="E22" s="9">
        <f t="shared" ref="E22:I22" si="7">SUM(E10-E18)</f>
        <v>-3197</v>
      </c>
      <c r="F22" s="9">
        <f t="shared" si="7"/>
        <v>-116</v>
      </c>
      <c r="G22" s="9">
        <f t="shared" si="7"/>
        <v>757</v>
      </c>
      <c r="H22" s="9">
        <f t="shared" si="7"/>
        <v>71</v>
      </c>
      <c r="I22" s="9">
        <f t="shared" si="7"/>
        <v>-1321</v>
      </c>
      <c r="J22" s="9">
        <f t="shared" ref="J22" si="8">SUM(J10-J18)</f>
        <v>0</v>
      </c>
      <c r="K22" s="9">
        <f t="shared" ref="K22" si="9">SUM(K10-K18)</f>
        <v>0</v>
      </c>
    </row>
    <row r="23" spans="1:12" x14ac:dyDescent="0.25">
      <c r="A23" s="1"/>
      <c r="B23" s="1"/>
      <c r="C23" s="1"/>
      <c r="D23" s="1"/>
      <c r="E23" s="1"/>
      <c r="F23" s="1"/>
    </row>
    <row r="24" spans="1:12" x14ac:dyDescent="0.25">
      <c r="A24" s="2"/>
      <c r="B24" s="2"/>
      <c r="C24" s="2"/>
      <c r="D24" s="2" t="s">
        <v>244</v>
      </c>
      <c r="E24" s="13">
        <f t="shared" ref="E24:I24" si="10">SUM(E20:E22)</f>
        <v>-3197</v>
      </c>
      <c r="F24" s="13">
        <f t="shared" si="10"/>
        <v>-8460</v>
      </c>
      <c r="G24" s="13">
        <f t="shared" si="10"/>
        <v>-7703</v>
      </c>
      <c r="H24" s="13">
        <f t="shared" si="10"/>
        <v>-7632</v>
      </c>
      <c r="I24" s="13">
        <f t="shared" si="10"/>
        <v>-8953</v>
      </c>
      <c r="J24" s="13">
        <f t="shared" ref="J24" si="11">SUM(J20:J22)</f>
        <v>-8953</v>
      </c>
      <c r="K24" s="13">
        <f t="shared" ref="K24" si="12">SUM(K20:K22)</f>
        <v>-8953</v>
      </c>
      <c r="L24" s="13" t="s">
        <v>1</v>
      </c>
    </row>
  </sheetData>
  <printOptions horizontalCentered="1"/>
  <pageMargins left="0.2" right="0.2" top="0.5" bottom="0.25" header="0.3" footer="0.3"/>
  <pageSetup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90"/>
  <sheetViews>
    <sheetView topLeftCell="A51" workbookViewId="0">
      <selection activeCell="M69" sqref="M69"/>
    </sheetView>
  </sheetViews>
  <sheetFormatPr defaultColWidth="9.140625" defaultRowHeight="12.75" x14ac:dyDescent="0.2"/>
  <cols>
    <col min="1" max="1" width="9.7109375" style="1" customWidth="1"/>
    <col min="2" max="2" width="3.7109375" style="1" customWidth="1"/>
    <col min="3" max="3" width="5.7109375" style="1" customWidth="1"/>
    <col min="4" max="4" width="24.28515625" style="1" customWidth="1"/>
    <col min="5" max="6" width="8.7109375" style="1" hidden="1" customWidth="1"/>
    <col min="7" max="7" width="9.7109375" style="1" hidden="1" customWidth="1"/>
    <col min="8" max="9" width="10" style="1" bestFit="1" customWidth="1"/>
    <col min="10" max="10" width="9.5703125" style="1" bestFit="1" customWidth="1"/>
    <col min="11" max="11" width="9.42578125" style="1" bestFit="1" customWidth="1"/>
    <col min="12" max="12" width="9.42578125" style="1" customWidth="1"/>
    <col min="13" max="13" width="9.42578125" style="1" bestFit="1" customWidth="1"/>
    <col min="14" max="14" width="18.7109375" style="1" bestFit="1" customWidth="1"/>
    <col min="15" max="16384" width="9.140625" style="1"/>
  </cols>
  <sheetData>
    <row r="1" spans="1:18" x14ac:dyDescent="0.2">
      <c r="C1" s="2" t="s">
        <v>0</v>
      </c>
    </row>
    <row r="2" spans="1:18" x14ac:dyDescent="0.2">
      <c r="C2" s="2" t="s">
        <v>334</v>
      </c>
    </row>
    <row r="3" spans="1:18" x14ac:dyDescent="0.2">
      <c r="A3" s="3"/>
      <c r="B3" s="3"/>
      <c r="C3" s="4" t="s">
        <v>124</v>
      </c>
      <c r="D3" s="3"/>
      <c r="E3" s="3"/>
      <c r="F3" s="3"/>
      <c r="G3" s="3"/>
      <c r="H3" s="3"/>
      <c r="I3" s="3"/>
      <c r="J3" s="3"/>
      <c r="K3" s="3"/>
      <c r="L3" s="3"/>
      <c r="M3" s="3"/>
    </row>
    <row r="4" spans="1:18" x14ac:dyDescent="0.2">
      <c r="A4" s="2" t="s">
        <v>1</v>
      </c>
      <c r="B4" s="1" t="s">
        <v>1</v>
      </c>
      <c r="C4" s="1" t="s">
        <v>1</v>
      </c>
      <c r="D4" s="5" t="s">
        <v>1</v>
      </c>
      <c r="E4" s="5">
        <v>0.93333333333333335</v>
      </c>
      <c r="F4" s="6" t="s">
        <v>2</v>
      </c>
      <c r="G4" s="6" t="s">
        <v>6</v>
      </c>
      <c r="H4" s="6" t="s">
        <v>290</v>
      </c>
      <c r="I4" s="6" t="s">
        <v>299</v>
      </c>
      <c r="J4" s="6" t="s">
        <v>301</v>
      </c>
      <c r="K4" s="6" t="s">
        <v>311</v>
      </c>
      <c r="L4" s="6" t="s">
        <v>319</v>
      </c>
      <c r="M4" s="6" t="s">
        <v>329</v>
      </c>
    </row>
    <row r="5" spans="1:18" x14ac:dyDescent="0.2">
      <c r="D5" s="7"/>
      <c r="E5" s="7" t="s">
        <v>3</v>
      </c>
      <c r="F5" s="50" t="s">
        <v>3</v>
      </c>
      <c r="G5" s="50" t="s">
        <v>3</v>
      </c>
      <c r="H5" s="50" t="s">
        <v>3</v>
      </c>
      <c r="I5" s="50" t="s">
        <v>3</v>
      </c>
      <c r="J5" s="50" t="s">
        <v>3</v>
      </c>
      <c r="K5" s="50" t="s">
        <v>3</v>
      </c>
      <c r="L5" s="50" t="s">
        <v>5</v>
      </c>
      <c r="M5" s="50" t="s">
        <v>4</v>
      </c>
    </row>
    <row r="6" spans="1:18" x14ac:dyDescent="0.2">
      <c r="A6" s="7" t="s">
        <v>8</v>
      </c>
    </row>
    <row r="7" spans="1:18" x14ac:dyDescent="0.2">
      <c r="A7" s="26" t="s">
        <v>126</v>
      </c>
      <c r="C7" s="1">
        <v>4349</v>
      </c>
      <c r="D7" s="27" t="s">
        <v>127</v>
      </c>
      <c r="E7" s="28">
        <v>103707</v>
      </c>
      <c r="F7" s="9">
        <v>95277</v>
      </c>
      <c r="G7" s="29">
        <v>23789</v>
      </c>
      <c r="H7" s="29">
        <v>29699</v>
      </c>
      <c r="I7" s="29">
        <v>34939</v>
      </c>
      <c r="J7" s="9">
        <v>56264</v>
      </c>
      <c r="K7" s="9">
        <v>26420</v>
      </c>
      <c r="L7" s="9">
        <v>25000</v>
      </c>
      <c r="M7" s="9">
        <v>25000</v>
      </c>
      <c r="N7" s="28" t="s">
        <v>1</v>
      </c>
      <c r="O7" s="28" t="s">
        <v>1</v>
      </c>
    </row>
    <row r="8" spans="1:18" x14ac:dyDescent="0.2">
      <c r="A8" s="26" t="s">
        <v>126</v>
      </c>
      <c r="B8" s="26" t="s">
        <v>1</v>
      </c>
      <c r="C8" s="1">
        <v>4365</v>
      </c>
      <c r="D8" s="26" t="s">
        <v>128</v>
      </c>
      <c r="E8" s="9">
        <v>1000</v>
      </c>
      <c r="F8" s="9">
        <v>500</v>
      </c>
      <c r="G8" s="9">
        <v>500</v>
      </c>
      <c r="H8" s="9">
        <v>0</v>
      </c>
      <c r="I8" s="9">
        <v>585</v>
      </c>
      <c r="J8" s="9">
        <v>1089</v>
      </c>
      <c r="K8" s="9">
        <v>500</v>
      </c>
      <c r="L8" s="9">
        <v>0</v>
      </c>
      <c r="M8" s="9">
        <v>0</v>
      </c>
      <c r="N8" s="9" t="s">
        <v>1</v>
      </c>
      <c r="O8" s="9" t="s">
        <v>1</v>
      </c>
    </row>
    <row r="9" spans="1:18" x14ac:dyDescent="0.2">
      <c r="A9" s="26" t="s">
        <v>126</v>
      </c>
      <c r="B9" s="26" t="s">
        <v>1</v>
      </c>
      <c r="C9" s="1">
        <v>4367</v>
      </c>
      <c r="D9" s="26" t="s">
        <v>129</v>
      </c>
      <c r="E9" s="9">
        <v>6258</v>
      </c>
      <c r="F9" s="9">
        <v>5928</v>
      </c>
      <c r="G9" s="9">
        <v>5593</v>
      </c>
      <c r="H9" s="9">
        <v>4985</v>
      </c>
      <c r="I9" s="9">
        <v>6000</v>
      </c>
      <c r="J9" s="9">
        <v>7300</v>
      </c>
      <c r="K9" s="9">
        <v>6586</v>
      </c>
      <c r="L9" s="9">
        <v>9000</v>
      </c>
      <c r="M9" s="9">
        <v>9000</v>
      </c>
      <c r="N9" s="9" t="s">
        <v>1</v>
      </c>
      <c r="O9" s="9" t="s">
        <v>1</v>
      </c>
    </row>
    <row r="10" spans="1:18" x14ac:dyDescent="0.2">
      <c r="A10" s="26" t="s">
        <v>126</v>
      </c>
      <c r="B10" s="26" t="s">
        <v>1</v>
      </c>
      <c r="C10" s="1">
        <v>4368</v>
      </c>
      <c r="D10" s="26" t="s">
        <v>130</v>
      </c>
      <c r="E10" s="9">
        <v>277438</v>
      </c>
      <c r="F10" s="9">
        <v>291260</v>
      </c>
      <c r="G10" s="9">
        <v>316572</v>
      </c>
      <c r="H10" s="9">
        <v>397605</v>
      </c>
      <c r="I10" s="9">
        <v>379923</v>
      </c>
      <c r="J10" s="9">
        <v>421689</v>
      </c>
      <c r="K10" s="9">
        <v>498034</v>
      </c>
      <c r="L10" s="9">
        <v>520000</v>
      </c>
      <c r="M10" s="9">
        <v>520000</v>
      </c>
      <c r="N10" s="41"/>
      <c r="O10" s="9" t="s">
        <v>1</v>
      </c>
      <c r="P10" s="9" t="s">
        <v>1</v>
      </c>
      <c r="Q10" s="1" t="s">
        <v>1</v>
      </c>
      <c r="R10" s="1" t="s">
        <v>1</v>
      </c>
    </row>
    <row r="11" spans="1:18" x14ac:dyDescent="0.2">
      <c r="A11" s="26" t="s">
        <v>126</v>
      </c>
      <c r="B11" s="26"/>
      <c r="C11" s="1">
        <v>4369</v>
      </c>
      <c r="D11" s="26" t="s">
        <v>61</v>
      </c>
      <c r="E11" s="9"/>
      <c r="F11" s="9"/>
      <c r="G11" s="9"/>
      <c r="H11" s="9">
        <v>0</v>
      </c>
      <c r="I11" s="9">
        <v>0</v>
      </c>
      <c r="J11" s="9">
        <v>0</v>
      </c>
      <c r="K11" s="9">
        <v>0</v>
      </c>
      <c r="L11" s="70">
        <v>54416</v>
      </c>
      <c r="M11" s="70">
        <v>143200</v>
      </c>
      <c r="N11" s="41"/>
      <c r="O11" s="9"/>
      <c r="P11" s="9"/>
    </row>
    <row r="12" spans="1:18" x14ac:dyDescent="0.2">
      <c r="A12" s="26" t="s">
        <v>126</v>
      </c>
      <c r="B12" s="26" t="s">
        <v>1</v>
      </c>
      <c r="C12" s="1">
        <v>4375</v>
      </c>
      <c r="D12" s="26" t="s">
        <v>36</v>
      </c>
      <c r="E12" s="1">
        <v>0</v>
      </c>
      <c r="F12" s="9">
        <v>0</v>
      </c>
      <c r="G12" s="9">
        <v>0</v>
      </c>
      <c r="H12" s="9">
        <v>1897</v>
      </c>
      <c r="I12" s="9">
        <v>0</v>
      </c>
      <c r="J12" s="9">
        <v>179</v>
      </c>
      <c r="K12" s="9">
        <v>0</v>
      </c>
      <c r="L12" s="9">
        <v>10907</v>
      </c>
      <c r="M12" s="9">
        <v>5000</v>
      </c>
      <c r="N12" s="9" t="s">
        <v>1</v>
      </c>
      <c r="O12" s="9" t="s">
        <v>1</v>
      </c>
    </row>
    <row r="13" spans="1:18" x14ac:dyDescent="0.2">
      <c r="A13" s="26" t="s">
        <v>126</v>
      </c>
      <c r="B13" s="26" t="s">
        <v>1</v>
      </c>
      <c r="C13" s="1">
        <v>4381</v>
      </c>
      <c r="D13" s="26" t="s">
        <v>113</v>
      </c>
      <c r="E13" s="9">
        <v>1306</v>
      </c>
      <c r="F13" s="9">
        <v>2089</v>
      </c>
      <c r="G13" s="9">
        <v>3082</v>
      </c>
      <c r="H13" s="9">
        <v>686</v>
      </c>
      <c r="I13" s="9">
        <v>506</v>
      </c>
      <c r="J13" s="9">
        <v>2188</v>
      </c>
      <c r="K13" s="9">
        <v>5529</v>
      </c>
      <c r="L13" s="9">
        <v>5000</v>
      </c>
      <c r="M13" s="70">
        <v>21000</v>
      </c>
      <c r="N13" s="9" t="s">
        <v>1</v>
      </c>
      <c r="O13" s="9" t="s">
        <v>1</v>
      </c>
    </row>
    <row r="14" spans="1:18" x14ac:dyDescent="0.2">
      <c r="A14" s="26" t="s">
        <v>126</v>
      </c>
      <c r="B14" s="26" t="s">
        <v>1</v>
      </c>
      <c r="C14" s="1">
        <v>4389</v>
      </c>
      <c r="D14" s="26" t="s">
        <v>20</v>
      </c>
      <c r="E14" s="9">
        <v>8367</v>
      </c>
      <c r="F14" s="9">
        <v>147</v>
      </c>
      <c r="G14" s="9">
        <v>2</v>
      </c>
      <c r="H14" s="9">
        <v>85</v>
      </c>
      <c r="I14" s="9">
        <v>66</v>
      </c>
      <c r="J14" s="9">
        <v>2442</v>
      </c>
      <c r="K14" s="9">
        <v>111</v>
      </c>
      <c r="L14" s="9">
        <v>7500</v>
      </c>
      <c r="M14" s="9">
        <v>3000</v>
      </c>
      <c r="N14" s="9" t="s">
        <v>1</v>
      </c>
      <c r="O14" s="9" t="s">
        <v>1</v>
      </c>
    </row>
    <row r="15" spans="1:18" x14ac:dyDescent="0.2">
      <c r="A15" s="26"/>
      <c r="B15" s="26"/>
      <c r="D15" s="26"/>
      <c r="E15" s="26"/>
      <c r="H15" s="9"/>
      <c r="I15" s="9"/>
      <c r="N15" s="9"/>
    </row>
    <row r="16" spans="1:18" ht="13.5" thickBot="1" x14ac:dyDescent="0.25">
      <c r="A16" s="26"/>
      <c r="B16" s="26"/>
      <c r="D16" s="13" t="s">
        <v>133</v>
      </c>
      <c r="E16" s="30">
        <f t="shared" ref="E16:M16" si="0">SUM(E7:E14)</f>
        <v>398076</v>
      </c>
      <c r="F16" s="30">
        <f t="shared" si="0"/>
        <v>395201</v>
      </c>
      <c r="G16" s="30">
        <f t="shared" si="0"/>
        <v>349538</v>
      </c>
      <c r="H16" s="30">
        <f t="shared" si="0"/>
        <v>434957</v>
      </c>
      <c r="I16" s="30">
        <f t="shared" si="0"/>
        <v>422019</v>
      </c>
      <c r="J16" s="30">
        <f t="shared" si="0"/>
        <v>491151</v>
      </c>
      <c r="K16" s="30">
        <f t="shared" si="0"/>
        <v>537180</v>
      </c>
      <c r="L16" s="30">
        <f t="shared" si="0"/>
        <v>631823</v>
      </c>
      <c r="M16" s="30">
        <f t="shared" si="0"/>
        <v>726200</v>
      </c>
      <c r="N16" s="13"/>
      <c r="O16" s="9" t="s">
        <v>1</v>
      </c>
    </row>
    <row r="17" spans="1:17" ht="13.5" thickTop="1" x14ac:dyDescent="0.2"/>
    <row r="19" spans="1:17" x14ac:dyDescent="0.2">
      <c r="A19" s="7" t="s">
        <v>14</v>
      </c>
      <c r="E19" s="5">
        <v>0.93333333333333335</v>
      </c>
      <c r="F19" s="6" t="s">
        <v>2</v>
      </c>
      <c r="G19" s="6" t="s">
        <v>6</v>
      </c>
      <c r="H19" s="6" t="s">
        <v>290</v>
      </c>
      <c r="I19" s="6" t="s">
        <v>299</v>
      </c>
      <c r="J19" s="6" t="s">
        <v>301</v>
      </c>
      <c r="K19" s="6" t="s">
        <v>311</v>
      </c>
      <c r="L19" s="6" t="s">
        <v>319</v>
      </c>
      <c r="M19" s="6" t="s">
        <v>329</v>
      </c>
    </row>
    <row r="20" spans="1:17" x14ac:dyDescent="0.2">
      <c r="E20" s="7" t="s">
        <v>3</v>
      </c>
      <c r="F20" s="50" t="s">
        <v>3</v>
      </c>
      <c r="G20" s="50" t="s">
        <v>3</v>
      </c>
      <c r="H20" s="50" t="s">
        <v>3</v>
      </c>
      <c r="I20" s="50" t="s">
        <v>3</v>
      </c>
      <c r="J20" s="50" t="s">
        <v>3</v>
      </c>
      <c r="K20" s="50" t="s">
        <v>3</v>
      </c>
      <c r="L20" s="50" t="s">
        <v>5</v>
      </c>
      <c r="M20" s="50" t="s">
        <v>4</v>
      </c>
    </row>
    <row r="21" spans="1:17" x14ac:dyDescent="0.2">
      <c r="A21" s="2" t="s">
        <v>355</v>
      </c>
      <c r="D21" s="31"/>
      <c r="J21" s="1" t="s">
        <v>1</v>
      </c>
      <c r="K21" s="1" t="s">
        <v>1</v>
      </c>
      <c r="M21" s="1" t="s">
        <v>1</v>
      </c>
    </row>
    <row r="22" spans="1:17" x14ac:dyDescent="0.2">
      <c r="A22" s="26" t="s">
        <v>126</v>
      </c>
      <c r="B22" s="26" t="s">
        <v>134</v>
      </c>
      <c r="C22" s="1">
        <v>421</v>
      </c>
      <c r="D22" s="26" t="s">
        <v>135</v>
      </c>
      <c r="E22" s="9">
        <v>84920</v>
      </c>
      <c r="F22" s="9">
        <v>95181</v>
      </c>
      <c r="G22" s="10">
        <v>101618</v>
      </c>
      <c r="H22" s="9">
        <v>111035</v>
      </c>
      <c r="I22" s="9">
        <v>119383</v>
      </c>
      <c r="J22" s="9">
        <v>122334</v>
      </c>
      <c r="K22" s="9">
        <v>78753</v>
      </c>
      <c r="L22" s="9">
        <v>80700</v>
      </c>
      <c r="M22" s="70">
        <v>83000</v>
      </c>
      <c r="N22" s="41" t="s">
        <v>1</v>
      </c>
      <c r="O22" s="1" t="s">
        <v>1</v>
      </c>
      <c r="Q22" s="1" t="s">
        <v>1</v>
      </c>
    </row>
    <row r="23" spans="1:17" x14ac:dyDescent="0.2">
      <c r="A23" s="26" t="s">
        <v>126</v>
      </c>
      <c r="B23" s="26" t="s">
        <v>134</v>
      </c>
      <c r="C23" s="1">
        <v>422</v>
      </c>
      <c r="D23" s="26" t="s">
        <v>136</v>
      </c>
      <c r="E23" s="9">
        <v>7730</v>
      </c>
      <c r="F23" s="9">
        <v>12639</v>
      </c>
      <c r="G23" s="10">
        <v>12067</v>
      </c>
      <c r="H23" s="9">
        <v>13006</v>
      </c>
      <c r="I23" s="9">
        <v>12344</v>
      </c>
      <c r="J23" s="9">
        <v>12426</v>
      </c>
      <c r="K23" s="9">
        <v>10130</v>
      </c>
      <c r="L23" s="9">
        <v>0</v>
      </c>
      <c r="M23" s="9">
        <v>0</v>
      </c>
    </row>
    <row r="24" spans="1:17" x14ac:dyDescent="0.2">
      <c r="A24" s="26" t="s">
        <v>126</v>
      </c>
      <c r="B24" s="26" t="s">
        <v>134</v>
      </c>
      <c r="C24" s="1">
        <v>451</v>
      </c>
      <c r="D24" s="26" t="s">
        <v>24</v>
      </c>
      <c r="E24" s="9">
        <v>28936</v>
      </c>
      <c r="F24" s="9">
        <v>32015</v>
      </c>
      <c r="G24" s="10">
        <v>36801</v>
      </c>
      <c r="H24" s="9">
        <v>44108</v>
      </c>
      <c r="I24" s="9">
        <v>41037</v>
      </c>
      <c r="J24" s="9">
        <v>37924</v>
      </c>
      <c r="K24" s="9">
        <v>24631</v>
      </c>
      <c r="L24" s="9">
        <v>21800</v>
      </c>
      <c r="M24" s="9">
        <v>24000</v>
      </c>
      <c r="N24" s="1" t="s">
        <v>1</v>
      </c>
    </row>
    <row r="25" spans="1:17" x14ac:dyDescent="0.2">
      <c r="A25" s="26" t="s">
        <v>126</v>
      </c>
      <c r="B25" s="26" t="s">
        <v>134</v>
      </c>
      <c r="C25" s="1">
        <v>461</v>
      </c>
      <c r="D25" s="26" t="s">
        <v>137</v>
      </c>
      <c r="E25" s="9">
        <v>5495</v>
      </c>
      <c r="F25" s="9">
        <v>6048</v>
      </c>
      <c r="G25" s="10">
        <v>6195</v>
      </c>
      <c r="H25" s="9">
        <v>6843</v>
      </c>
      <c r="I25" s="9">
        <v>7106</v>
      </c>
      <c r="J25" s="9">
        <v>7323</v>
      </c>
      <c r="K25" s="9">
        <v>4705</v>
      </c>
      <c r="L25" s="9">
        <v>4200</v>
      </c>
      <c r="M25" s="9">
        <v>4200</v>
      </c>
    </row>
    <row r="26" spans="1:17" x14ac:dyDescent="0.2">
      <c r="A26" s="26" t="s">
        <v>126</v>
      </c>
      <c r="B26" s="26" t="s">
        <v>134</v>
      </c>
      <c r="C26" s="1">
        <v>462</v>
      </c>
      <c r="D26" s="26" t="s">
        <v>138</v>
      </c>
      <c r="E26" s="9">
        <v>1285</v>
      </c>
      <c r="F26" s="9">
        <v>1415</v>
      </c>
      <c r="G26" s="10">
        <v>1449</v>
      </c>
      <c r="H26" s="9">
        <v>1601</v>
      </c>
      <c r="I26" s="9">
        <v>1662</v>
      </c>
      <c r="J26" s="9">
        <v>1713</v>
      </c>
      <c r="K26" s="9">
        <v>1101</v>
      </c>
      <c r="L26" s="9">
        <v>850</v>
      </c>
      <c r="M26" s="9">
        <v>950</v>
      </c>
    </row>
    <row r="27" spans="1:17" x14ac:dyDescent="0.2">
      <c r="A27" s="26" t="s">
        <v>126</v>
      </c>
      <c r="B27" s="26" t="s">
        <v>134</v>
      </c>
      <c r="C27" s="1">
        <v>463</v>
      </c>
      <c r="D27" s="26" t="s">
        <v>139</v>
      </c>
      <c r="E27" s="9">
        <v>13629</v>
      </c>
      <c r="F27" s="9">
        <v>16691</v>
      </c>
      <c r="G27" s="10">
        <v>17790</v>
      </c>
      <c r="H27" s="9">
        <v>19616</v>
      </c>
      <c r="I27" s="9">
        <v>17962</v>
      </c>
      <c r="J27" s="9">
        <v>17062</v>
      </c>
      <c r="K27" s="9">
        <v>10514</v>
      </c>
      <c r="L27" s="9">
        <v>9300</v>
      </c>
      <c r="M27" s="9">
        <v>9500</v>
      </c>
    </row>
    <row r="28" spans="1:17" x14ac:dyDescent="0.2">
      <c r="A28" s="26" t="s">
        <v>126</v>
      </c>
      <c r="B28" s="26" t="s">
        <v>134</v>
      </c>
      <c r="C28" s="1">
        <v>511</v>
      </c>
      <c r="D28" s="26" t="s">
        <v>70</v>
      </c>
      <c r="E28" s="9">
        <v>0</v>
      </c>
      <c r="F28" s="9">
        <v>134</v>
      </c>
      <c r="G28" s="10">
        <v>862</v>
      </c>
      <c r="H28" s="9">
        <v>4867</v>
      </c>
      <c r="I28" s="9">
        <v>22</v>
      </c>
      <c r="J28" s="9">
        <v>1011</v>
      </c>
      <c r="K28" s="9">
        <v>484</v>
      </c>
      <c r="L28" s="9">
        <v>4500</v>
      </c>
      <c r="M28" s="9">
        <v>4000</v>
      </c>
    </row>
    <row r="29" spans="1:17" x14ac:dyDescent="0.2">
      <c r="A29" s="26" t="s">
        <v>126</v>
      </c>
      <c r="B29" s="26" t="s">
        <v>134</v>
      </c>
      <c r="C29" s="1">
        <v>513</v>
      </c>
      <c r="D29" s="26" t="s">
        <v>146</v>
      </c>
      <c r="E29" s="9">
        <v>-1669</v>
      </c>
      <c r="F29" s="9">
        <v>54</v>
      </c>
      <c r="G29" s="10">
        <v>452</v>
      </c>
      <c r="H29" s="9">
        <v>6450</v>
      </c>
      <c r="I29" s="9">
        <v>2928</v>
      </c>
      <c r="J29" s="9">
        <v>1509</v>
      </c>
      <c r="K29" s="9">
        <v>0</v>
      </c>
      <c r="L29" s="9">
        <v>650</v>
      </c>
      <c r="M29" s="9">
        <v>1250</v>
      </c>
      <c r="O29" s="1" t="s">
        <v>1</v>
      </c>
    </row>
    <row r="30" spans="1:17" x14ac:dyDescent="0.2">
      <c r="A30" s="26" t="s">
        <v>126</v>
      </c>
      <c r="B30" s="26" t="s">
        <v>134</v>
      </c>
      <c r="C30" s="1">
        <v>520</v>
      </c>
      <c r="D30" s="26" t="s">
        <v>149</v>
      </c>
      <c r="E30" s="9">
        <v>5484</v>
      </c>
      <c r="F30" s="9">
        <v>4331</v>
      </c>
      <c r="G30" s="10">
        <v>9386</v>
      </c>
      <c r="H30" s="9">
        <v>5872</v>
      </c>
      <c r="I30" s="9">
        <v>5676</v>
      </c>
      <c r="J30" s="9">
        <v>9894</v>
      </c>
      <c r="K30" s="9">
        <v>6615</v>
      </c>
      <c r="L30" s="9">
        <v>4500</v>
      </c>
      <c r="M30" s="9">
        <v>4500</v>
      </c>
    </row>
    <row r="31" spans="1:17" x14ac:dyDescent="0.2">
      <c r="A31" s="26" t="s">
        <v>126</v>
      </c>
      <c r="B31" s="26" t="s">
        <v>134</v>
      </c>
      <c r="C31" s="1">
        <v>532</v>
      </c>
      <c r="D31" s="26" t="s">
        <v>25</v>
      </c>
      <c r="E31" s="9">
        <v>14833</v>
      </c>
      <c r="F31" s="9">
        <v>0</v>
      </c>
      <c r="G31" s="10">
        <v>5818</v>
      </c>
      <c r="H31" s="9">
        <v>47</v>
      </c>
      <c r="I31" s="9">
        <v>0</v>
      </c>
      <c r="J31" s="9">
        <v>4743</v>
      </c>
      <c r="K31" s="9">
        <v>3575</v>
      </c>
      <c r="L31" s="9">
        <v>0</v>
      </c>
      <c r="M31" s="9">
        <v>0</v>
      </c>
    </row>
    <row r="32" spans="1:17" x14ac:dyDescent="0.2">
      <c r="A32" s="26" t="s">
        <v>126</v>
      </c>
      <c r="B32" s="26" t="s">
        <v>134</v>
      </c>
      <c r="C32" s="1">
        <v>533</v>
      </c>
      <c r="D32" s="26" t="s">
        <v>17</v>
      </c>
      <c r="E32" s="9">
        <v>0</v>
      </c>
      <c r="F32" s="9">
        <v>117</v>
      </c>
      <c r="G32" s="9">
        <v>0</v>
      </c>
      <c r="H32" s="9">
        <v>44</v>
      </c>
      <c r="I32" s="9">
        <v>245</v>
      </c>
      <c r="J32" s="9">
        <v>1365</v>
      </c>
      <c r="K32" s="9">
        <v>306</v>
      </c>
      <c r="L32" s="9">
        <v>0</v>
      </c>
      <c r="M32" s="9">
        <v>0</v>
      </c>
    </row>
    <row r="33" spans="1:15" x14ac:dyDescent="0.2">
      <c r="A33" s="26" t="s">
        <v>126</v>
      </c>
      <c r="B33" s="26" t="s">
        <v>134</v>
      </c>
      <c r="C33" s="1">
        <v>549</v>
      </c>
      <c r="D33" s="26" t="s">
        <v>18</v>
      </c>
      <c r="E33" s="9">
        <v>6717</v>
      </c>
      <c r="F33" s="9">
        <v>198</v>
      </c>
      <c r="G33" s="10">
        <v>8226</v>
      </c>
      <c r="H33" s="9">
        <v>1742</v>
      </c>
      <c r="I33" s="9">
        <v>12548</v>
      </c>
      <c r="J33" s="9">
        <v>2536</v>
      </c>
      <c r="K33" s="9">
        <v>4479</v>
      </c>
      <c r="L33" s="9">
        <v>3000</v>
      </c>
      <c r="M33" s="9">
        <v>11000</v>
      </c>
    </row>
    <row r="34" spans="1:15" x14ac:dyDescent="0.2">
      <c r="A34" s="26" t="s">
        <v>126</v>
      </c>
      <c r="B34" s="26" t="s">
        <v>134</v>
      </c>
      <c r="C34" s="1">
        <v>551</v>
      </c>
      <c r="D34" s="26" t="s">
        <v>29</v>
      </c>
      <c r="E34" s="9">
        <v>646</v>
      </c>
      <c r="F34" s="9">
        <v>127</v>
      </c>
      <c r="G34" s="10">
        <v>91</v>
      </c>
      <c r="H34" s="9">
        <v>13</v>
      </c>
      <c r="I34" s="9">
        <v>0</v>
      </c>
      <c r="J34" s="9">
        <v>44</v>
      </c>
      <c r="K34" s="9">
        <v>34</v>
      </c>
      <c r="L34" s="9">
        <v>20</v>
      </c>
      <c r="M34" s="9">
        <v>20</v>
      </c>
    </row>
    <row r="35" spans="1:15" x14ac:dyDescent="0.2">
      <c r="A35" s="26" t="s">
        <v>126</v>
      </c>
      <c r="B35" s="26" t="s">
        <v>134</v>
      </c>
      <c r="C35" s="1">
        <v>552</v>
      </c>
      <c r="D35" s="26" t="s">
        <v>32</v>
      </c>
      <c r="E35" s="9">
        <v>245</v>
      </c>
      <c r="F35" s="9">
        <v>674</v>
      </c>
      <c r="G35" s="10">
        <v>1568</v>
      </c>
      <c r="H35" s="9">
        <v>1420</v>
      </c>
      <c r="I35" s="9">
        <v>1456</v>
      </c>
      <c r="J35" s="9">
        <v>1176</v>
      </c>
      <c r="K35" s="9">
        <v>2456</v>
      </c>
      <c r="L35" s="9">
        <v>2550</v>
      </c>
      <c r="M35" s="9">
        <v>2650</v>
      </c>
    </row>
    <row r="36" spans="1:15" x14ac:dyDescent="0.2">
      <c r="A36" s="26" t="s">
        <v>126</v>
      </c>
      <c r="B36" s="26" t="s">
        <v>134</v>
      </c>
      <c r="C36" s="1">
        <v>561</v>
      </c>
      <c r="D36" s="26" t="s">
        <v>27</v>
      </c>
      <c r="E36" s="9">
        <v>335</v>
      </c>
      <c r="F36" s="9">
        <v>1959</v>
      </c>
      <c r="G36" s="10">
        <v>426</v>
      </c>
      <c r="H36" s="9">
        <v>502</v>
      </c>
      <c r="I36" s="9">
        <v>1352</v>
      </c>
      <c r="J36" s="9">
        <v>1010</v>
      </c>
      <c r="K36" s="9">
        <v>656</v>
      </c>
      <c r="L36" s="9">
        <v>600</v>
      </c>
      <c r="M36" s="9">
        <v>600</v>
      </c>
    </row>
    <row r="37" spans="1:15" x14ac:dyDescent="0.2">
      <c r="A37" s="26" t="s">
        <v>126</v>
      </c>
      <c r="B37" s="26" t="s">
        <v>134</v>
      </c>
      <c r="C37" s="1">
        <v>563</v>
      </c>
      <c r="D37" s="26" t="s">
        <v>26</v>
      </c>
      <c r="E37" s="9">
        <v>0</v>
      </c>
      <c r="F37" s="9">
        <v>0</v>
      </c>
      <c r="G37" s="9">
        <v>175</v>
      </c>
      <c r="H37" s="9">
        <v>0</v>
      </c>
      <c r="I37" s="9">
        <v>0</v>
      </c>
      <c r="J37" s="9">
        <v>210</v>
      </c>
      <c r="K37" s="9">
        <v>0</v>
      </c>
      <c r="L37" s="9">
        <v>0</v>
      </c>
      <c r="M37" s="9">
        <v>0</v>
      </c>
      <c r="O37" s="1" t="s">
        <v>1</v>
      </c>
    </row>
    <row r="38" spans="1:15" x14ac:dyDescent="0.2">
      <c r="A38" s="26" t="s">
        <v>126</v>
      </c>
      <c r="B38" s="26" t="s">
        <v>134</v>
      </c>
      <c r="C38" s="1">
        <v>571</v>
      </c>
      <c r="D38" s="26" t="s">
        <v>31</v>
      </c>
      <c r="E38" s="9">
        <v>38164</v>
      </c>
      <c r="F38" s="9">
        <v>19500</v>
      </c>
      <c r="G38" s="10">
        <v>25972</v>
      </c>
      <c r="H38" s="9">
        <v>21483</v>
      </c>
      <c r="I38" s="9">
        <v>17997</v>
      </c>
      <c r="J38" s="9">
        <v>15452</v>
      </c>
      <c r="K38" s="9">
        <v>18109</v>
      </c>
      <c r="L38" s="9">
        <v>17000</v>
      </c>
      <c r="M38" s="9">
        <v>17500</v>
      </c>
    </row>
    <row r="39" spans="1:15" x14ac:dyDescent="0.2">
      <c r="A39" s="26" t="s">
        <v>126</v>
      </c>
      <c r="B39" s="26" t="s">
        <v>134</v>
      </c>
      <c r="C39" s="1">
        <v>591</v>
      </c>
      <c r="D39" s="26" t="s">
        <v>140</v>
      </c>
      <c r="E39" s="9">
        <v>7045</v>
      </c>
      <c r="F39" s="9">
        <v>9775</v>
      </c>
      <c r="G39" s="10">
        <v>10036</v>
      </c>
      <c r="H39" s="9">
        <v>10456</v>
      </c>
      <c r="I39" s="9">
        <v>10490</v>
      </c>
      <c r="J39" s="9">
        <v>11029</v>
      </c>
      <c r="K39" s="9">
        <v>9985</v>
      </c>
      <c r="L39" s="9">
        <v>6600</v>
      </c>
      <c r="M39" s="9">
        <v>7000</v>
      </c>
    </row>
    <row r="40" spans="1:15" x14ac:dyDescent="0.2">
      <c r="A40" s="26" t="s">
        <v>126</v>
      </c>
      <c r="B40" s="26" t="s">
        <v>134</v>
      </c>
      <c r="C40" s="1">
        <v>598</v>
      </c>
      <c r="D40" s="26" t="s">
        <v>147</v>
      </c>
      <c r="E40" s="9">
        <v>33500</v>
      </c>
      <c r="F40" s="9">
        <v>66500</v>
      </c>
      <c r="G40" s="10">
        <v>67000</v>
      </c>
      <c r="H40" s="9">
        <v>70000</v>
      </c>
      <c r="I40" s="9">
        <v>65000</v>
      </c>
      <c r="J40" s="9">
        <v>60000</v>
      </c>
      <c r="K40" s="9">
        <v>60000</v>
      </c>
      <c r="L40" s="9">
        <v>67000</v>
      </c>
      <c r="M40" s="9">
        <v>70000</v>
      </c>
    </row>
    <row r="41" spans="1:15" x14ac:dyDescent="0.2">
      <c r="A41" s="26" t="s">
        <v>126</v>
      </c>
      <c r="B41" s="26" t="s">
        <v>134</v>
      </c>
      <c r="C41" s="1">
        <v>929</v>
      </c>
      <c r="D41" s="26" t="s">
        <v>120</v>
      </c>
      <c r="E41" s="9">
        <v>17886</v>
      </c>
      <c r="F41" s="9">
        <v>199</v>
      </c>
      <c r="G41" s="10">
        <v>207</v>
      </c>
      <c r="H41" s="9">
        <v>505</v>
      </c>
      <c r="I41" s="9">
        <v>0</v>
      </c>
      <c r="J41" s="9">
        <v>155</v>
      </c>
      <c r="K41" s="9">
        <v>456</v>
      </c>
      <c r="L41" s="9">
        <v>100</v>
      </c>
      <c r="M41" s="9">
        <v>100</v>
      </c>
      <c r="O41" s="1" t="s">
        <v>1</v>
      </c>
    </row>
    <row r="42" spans="1:15" x14ac:dyDescent="0.2">
      <c r="A42" s="26" t="s">
        <v>126</v>
      </c>
      <c r="B42" s="26" t="s">
        <v>134</v>
      </c>
      <c r="C42" s="1">
        <v>618</v>
      </c>
      <c r="D42" s="26" t="s">
        <v>283</v>
      </c>
      <c r="E42" s="9"/>
      <c r="F42" s="9">
        <v>0</v>
      </c>
      <c r="G42" s="9">
        <v>0</v>
      </c>
      <c r="H42" s="9">
        <v>0</v>
      </c>
      <c r="I42" s="9">
        <v>28544</v>
      </c>
      <c r="J42" s="9">
        <v>0</v>
      </c>
      <c r="K42" s="9">
        <v>0</v>
      </c>
      <c r="L42" s="9">
        <v>25477</v>
      </c>
      <c r="M42" s="9">
        <v>27500</v>
      </c>
    </row>
    <row r="43" spans="1:15" x14ac:dyDescent="0.2">
      <c r="A43" s="26" t="s">
        <v>126</v>
      </c>
      <c r="B43" s="26" t="s">
        <v>134</v>
      </c>
      <c r="C43" s="1">
        <v>619</v>
      </c>
      <c r="D43" s="26" t="s">
        <v>284</v>
      </c>
      <c r="E43" s="9"/>
      <c r="F43" s="9">
        <v>0</v>
      </c>
      <c r="G43" s="9">
        <v>0</v>
      </c>
      <c r="H43" s="9">
        <v>27187</v>
      </c>
      <c r="I43" s="9">
        <v>25000</v>
      </c>
      <c r="J43" s="9">
        <v>25762</v>
      </c>
      <c r="K43" s="9">
        <v>25287</v>
      </c>
      <c r="L43" s="9">
        <v>27119</v>
      </c>
      <c r="M43" s="9">
        <v>26557</v>
      </c>
      <c r="O43" s="41" t="s">
        <v>1</v>
      </c>
    </row>
    <row r="44" spans="1:15" x14ac:dyDescent="0.2">
      <c r="A44" s="26" t="s">
        <v>126</v>
      </c>
      <c r="B44" s="26" t="s">
        <v>134</v>
      </c>
      <c r="C44" s="1">
        <v>620</v>
      </c>
      <c r="D44" s="26" t="s">
        <v>94</v>
      </c>
      <c r="E44" s="9"/>
      <c r="F44" s="9">
        <v>0</v>
      </c>
      <c r="G44" s="10">
        <v>26332</v>
      </c>
      <c r="H44" s="9">
        <v>8937</v>
      </c>
      <c r="I44" s="9">
        <v>2813</v>
      </c>
      <c r="J44" s="9">
        <v>13148</v>
      </c>
      <c r="K44" s="9">
        <v>19155</v>
      </c>
      <c r="L44" s="9">
        <v>12000</v>
      </c>
      <c r="M44" s="9">
        <v>12000</v>
      </c>
    </row>
    <row r="45" spans="1:15" x14ac:dyDescent="0.2">
      <c r="A45" s="26" t="s">
        <v>126</v>
      </c>
      <c r="B45" s="26" t="s">
        <v>134</v>
      </c>
      <c r="C45" s="1">
        <v>625</v>
      </c>
      <c r="D45" s="26" t="s">
        <v>292</v>
      </c>
      <c r="E45" s="9"/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1468</v>
      </c>
      <c r="L45" s="9">
        <v>1600</v>
      </c>
      <c r="M45" s="9">
        <v>3000</v>
      </c>
    </row>
    <row r="46" spans="1:15" x14ac:dyDescent="0.2">
      <c r="A46" s="26" t="s">
        <v>126</v>
      </c>
      <c r="B46" s="26" t="s">
        <v>134</v>
      </c>
      <c r="C46" s="1">
        <v>651</v>
      </c>
      <c r="D46" s="26" t="s">
        <v>141</v>
      </c>
      <c r="E46" s="9">
        <v>13994</v>
      </c>
      <c r="F46" s="9">
        <v>23402</v>
      </c>
      <c r="G46" s="10">
        <v>5268</v>
      </c>
      <c r="H46" s="9">
        <v>1377</v>
      </c>
      <c r="I46" s="9">
        <v>2752</v>
      </c>
      <c r="J46" s="9">
        <v>2276</v>
      </c>
      <c r="K46" s="9">
        <v>2390</v>
      </c>
      <c r="L46" s="9">
        <v>3600</v>
      </c>
      <c r="M46" s="9">
        <v>2500</v>
      </c>
      <c r="O46" s="1" t="s">
        <v>1</v>
      </c>
    </row>
    <row r="47" spans="1:15" x14ac:dyDescent="0.2">
      <c r="A47" s="26" t="s">
        <v>126</v>
      </c>
      <c r="B47" s="26" t="s">
        <v>134</v>
      </c>
      <c r="C47" s="1">
        <v>655</v>
      </c>
      <c r="D47" s="26" t="s">
        <v>74</v>
      </c>
      <c r="E47" s="9">
        <v>-6508</v>
      </c>
      <c r="F47" s="9">
        <v>2196</v>
      </c>
      <c r="G47" s="10">
        <v>656</v>
      </c>
      <c r="H47" s="9">
        <v>2249</v>
      </c>
      <c r="I47" s="9">
        <v>2357</v>
      </c>
      <c r="J47" s="9">
        <v>3573</v>
      </c>
      <c r="K47" s="9">
        <v>3958</v>
      </c>
      <c r="L47" s="9">
        <v>4500</v>
      </c>
      <c r="M47" s="9">
        <v>4500</v>
      </c>
    </row>
    <row r="48" spans="1:15" x14ac:dyDescent="0.2">
      <c r="A48" s="26" t="s">
        <v>126</v>
      </c>
      <c r="B48" s="26" t="s">
        <v>134</v>
      </c>
      <c r="C48" s="1">
        <v>760</v>
      </c>
      <c r="D48" s="26" t="s">
        <v>278</v>
      </c>
      <c r="E48" s="9"/>
      <c r="F48" s="9">
        <v>7500</v>
      </c>
      <c r="G48" s="9">
        <v>-7500</v>
      </c>
      <c r="H48" s="9">
        <v>-4000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</row>
    <row r="49" spans="1:15" x14ac:dyDescent="0.2">
      <c r="A49" s="26" t="s">
        <v>126</v>
      </c>
      <c r="B49" s="26" t="s">
        <v>134</v>
      </c>
      <c r="C49" s="1">
        <v>810</v>
      </c>
      <c r="D49" s="26" t="s">
        <v>142</v>
      </c>
      <c r="E49" s="9"/>
      <c r="F49" s="9">
        <v>0</v>
      </c>
      <c r="G49" s="10">
        <v>5300</v>
      </c>
      <c r="H49" s="9">
        <v>1913</v>
      </c>
      <c r="I49" s="9">
        <v>8441</v>
      </c>
      <c r="J49" s="9">
        <v>12545</v>
      </c>
      <c r="K49" s="9">
        <v>7334</v>
      </c>
      <c r="L49" s="9">
        <v>1000</v>
      </c>
      <c r="M49" s="9">
        <v>5000</v>
      </c>
    </row>
    <row r="50" spans="1:15" x14ac:dyDescent="0.2">
      <c r="A50" s="26" t="s">
        <v>126</v>
      </c>
      <c r="B50" s="26" t="s">
        <v>134</v>
      </c>
      <c r="C50" s="1">
        <v>820</v>
      </c>
      <c r="D50" s="26" t="s">
        <v>143</v>
      </c>
      <c r="E50" s="9"/>
      <c r="F50" s="9">
        <v>0</v>
      </c>
      <c r="G50" s="9">
        <v>0</v>
      </c>
      <c r="H50" s="9">
        <v>3587</v>
      </c>
      <c r="I50" s="9">
        <v>0</v>
      </c>
      <c r="J50" s="9">
        <v>5813</v>
      </c>
      <c r="K50" s="9">
        <v>537</v>
      </c>
      <c r="L50" s="9">
        <v>16000</v>
      </c>
      <c r="M50" s="9">
        <v>5000</v>
      </c>
    </row>
    <row r="51" spans="1:15" x14ac:dyDescent="0.2">
      <c r="A51" s="26" t="s">
        <v>126</v>
      </c>
      <c r="B51" s="26" t="s">
        <v>134</v>
      </c>
      <c r="C51" s="1">
        <v>825</v>
      </c>
      <c r="D51" s="26" t="s">
        <v>145</v>
      </c>
      <c r="E51" s="9">
        <v>56192</v>
      </c>
      <c r="F51" s="9">
        <v>9486</v>
      </c>
      <c r="G51" s="10">
        <v>1944</v>
      </c>
      <c r="H51" s="9">
        <v>10358</v>
      </c>
      <c r="I51" s="9">
        <v>2247</v>
      </c>
      <c r="J51" s="9">
        <v>3966</v>
      </c>
      <c r="K51" s="9">
        <v>11427</v>
      </c>
      <c r="L51" s="9">
        <v>40000</v>
      </c>
      <c r="M51" s="9">
        <v>40000</v>
      </c>
      <c r="O51" s="1" t="s">
        <v>1</v>
      </c>
    </row>
    <row r="52" spans="1:15" x14ac:dyDescent="0.2">
      <c r="A52" s="26" t="s">
        <v>126</v>
      </c>
      <c r="B52" s="26" t="s">
        <v>134</v>
      </c>
      <c r="C52" s="1">
        <v>826</v>
      </c>
      <c r="D52" s="26" t="s">
        <v>144</v>
      </c>
      <c r="E52" s="9"/>
      <c r="F52" s="9">
        <v>0</v>
      </c>
      <c r="G52" s="9">
        <v>983</v>
      </c>
      <c r="H52" s="9">
        <v>1221</v>
      </c>
      <c r="I52" s="9">
        <v>125</v>
      </c>
      <c r="J52" s="9">
        <v>117</v>
      </c>
      <c r="K52" s="9">
        <v>135</v>
      </c>
      <c r="L52" s="9">
        <v>7000</v>
      </c>
      <c r="M52" s="9">
        <v>0</v>
      </c>
    </row>
    <row r="53" spans="1:15" x14ac:dyDescent="0.2">
      <c r="A53" s="26"/>
      <c r="B53" s="26"/>
      <c r="D53" s="26"/>
      <c r="E53" s="9"/>
      <c r="F53" s="9"/>
      <c r="G53" s="9"/>
      <c r="H53" s="9"/>
      <c r="I53" s="9"/>
      <c r="J53" s="9"/>
      <c r="K53" s="9"/>
      <c r="L53" s="9"/>
      <c r="M53" s="9"/>
    </row>
    <row r="54" spans="1:15" x14ac:dyDescent="0.2">
      <c r="A54" s="26"/>
      <c r="B54" s="26"/>
      <c r="D54" s="26"/>
      <c r="E54" s="9"/>
      <c r="F54" s="9"/>
      <c r="G54" s="9"/>
      <c r="H54" s="9"/>
      <c r="I54" s="9"/>
      <c r="J54" s="9"/>
      <c r="K54" s="9"/>
      <c r="L54" s="9"/>
      <c r="M54" s="9"/>
    </row>
    <row r="55" spans="1:15" x14ac:dyDescent="0.2">
      <c r="A55" s="26"/>
      <c r="B55" s="26"/>
      <c r="D55" s="26"/>
      <c r="E55" s="9"/>
      <c r="F55" s="9"/>
      <c r="G55" s="9"/>
      <c r="H55" s="9"/>
      <c r="I55" s="9"/>
      <c r="J55" s="9"/>
      <c r="K55" s="9"/>
      <c r="L55" s="9"/>
      <c r="M55" s="9"/>
    </row>
    <row r="56" spans="1:15" x14ac:dyDescent="0.2">
      <c r="A56" s="26"/>
      <c r="B56" s="26"/>
      <c r="D56" s="26"/>
      <c r="E56" s="5">
        <v>0.93333333333333335</v>
      </c>
      <c r="F56" s="6" t="s">
        <v>2</v>
      </c>
      <c r="G56" s="6" t="s">
        <v>6</v>
      </c>
      <c r="H56" s="6" t="s">
        <v>290</v>
      </c>
      <c r="I56" s="6" t="s">
        <v>299</v>
      </c>
      <c r="J56" s="6" t="s">
        <v>301</v>
      </c>
      <c r="K56" s="6" t="s">
        <v>311</v>
      </c>
      <c r="L56" s="6" t="s">
        <v>319</v>
      </c>
      <c r="M56" s="6" t="s">
        <v>329</v>
      </c>
    </row>
    <row r="57" spans="1:15" x14ac:dyDescent="0.2">
      <c r="B57" s="26" t="s">
        <v>1</v>
      </c>
      <c r="C57" s="1" t="s">
        <v>1</v>
      </c>
      <c r="D57" s="26"/>
      <c r="E57" s="7" t="s">
        <v>3</v>
      </c>
      <c r="F57" s="50" t="s">
        <v>3</v>
      </c>
      <c r="G57" s="50" t="s">
        <v>3</v>
      </c>
      <c r="H57" s="50" t="s">
        <v>3</v>
      </c>
      <c r="I57" s="50" t="s">
        <v>3</v>
      </c>
      <c r="J57" s="50" t="s">
        <v>3</v>
      </c>
      <c r="K57" s="50" t="s">
        <v>3</v>
      </c>
      <c r="L57" s="50" t="s">
        <v>5</v>
      </c>
      <c r="M57" s="50" t="s">
        <v>4</v>
      </c>
    </row>
    <row r="58" spans="1:15" x14ac:dyDescent="0.2">
      <c r="B58" s="26"/>
      <c r="D58" s="26"/>
      <c r="E58" s="7"/>
      <c r="F58" s="50"/>
      <c r="G58" s="50"/>
      <c r="H58" s="50"/>
      <c r="I58" s="50"/>
      <c r="J58" s="50"/>
      <c r="K58" s="50"/>
      <c r="L58" s="50"/>
      <c r="M58" s="50"/>
    </row>
    <row r="59" spans="1:15" x14ac:dyDescent="0.2">
      <c r="A59" s="26" t="s">
        <v>126</v>
      </c>
      <c r="B59" s="26" t="s">
        <v>134</v>
      </c>
      <c r="C59" s="1">
        <v>830</v>
      </c>
      <c r="D59" s="26" t="s">
        <v>33</v>
      </c>
      <c r="E59" s="9">
        <v>10429</v>
      </c>
      <c r="F59" s="9">
        <v>9158</v>
      </c>
      <c r="G59" s="9">
        <v>0</v>
      </c>
      <c r="H59" s="9">
        <v>0</v>
      </c>
      <c r="I59" s="9">
        <v>0</v>
      </c>
      <c r="J59" s="9">
        <v>0</v>
      </c>
      <c r="K59" s="9">
        <v>4151</v>
      </c>
      <c r="L59" s="9">
        <v>0</v>
      </c>
      <c r="M59" s="9">
        <v>0</v>
      </c>
      <c r="O59" s="1" t="s">
        <v>1</v>
      </c>
    </row>
    <row r="60" spans="1:15" x14ac:dyDescent="0.2">
      <c r="A60" s="26" t="s">
        <v>126</v>
      </c>
      <c r="B60" s="26" t="s">
        <v>134</v>
      </c>
      <c r="C60" s="1">
        <v>950</v>
      </c>
      <c r="D60" s="26" t="s">
        <v>150</v>
      </c>
      <c r="E60" s="9">
        <v>0</v>
      </c>
      <c r="F60" s="9">
        <v>1549</v>
      </c>
      <c r="G60" s="9">
        <v>-4797</v>
      </c>
      <c r="H60" s="9">
        <v>-22959</v>
      </c>
      <c r="I60" s="9">
        <v>0</v>
      </c>
      <c r="J60" s="9">
        <v>2634</v>
      </c>
      <c r="K60" s="9">
        <v>-15447</v>
      </c>
      <c r="L60" s="9">
        <v>0</v>
      </c>
      <c r="M60" s="9">
        <v>0</v>
      </c>
    </row>
    <row r="61" spans="1:15" x14ac:dyDescent="0.2">
      <c r="A61" s="26" t="s">
        <v>126</v>
      </c>
      <c r="B61" s="26" t="s">
        <v>134</v>
      </c>
      <c r="C61" s="1">
        <v>999</v>
      </c>
      <c r="D61" s="26" t="s">
        <v>151</v>
      </c>
      <c r="E61" s="9">
        <v>51853</v>
      </c>
      <c r="F61" s="9">
        <v>55000</v>
      </c>
      <c r="G61" s="9">
        <v>0</v>
      </c>
      <c r="H61" s="9">
        <v>-7582</v>
      </c>
      <c r="I61" s="9">
        <v>-5447</v>
      </c>
      <c r="J61" s="9">
        <v>0</v>
      </c>
      <c r="K61" s="9">
        <v>0</v>
      </c>
      <c r="L61" s="9">
        <v>0</v>
      </c>
      <c r="M61" s="9">
        <v>0</v>
      </c>
    </row>
    <row r="62" spans="1:15" x14ac:dyDescent="0.2">
      <c r="A62" s="26" t="s">
        <v>162</v>
      </c>
      <c r="B62" s="26" t="s">
        <v>163</v>
      </c>
      <c r="C62" s="1">
        <v>999</v>
      </c>
      <c r="D62" s="26" t="s">
        <v>164</v>
      </c>
      <c r="E62" s="11">
        <v>104030</v>
      </c>
      <c r="F62" s="11">
        <v>112603</v>
      </c>
      <c r="G62" s="11">
        <v>58312</v>
      </c>
      <c r="H62" s="11">
        <v>72841</v>
      </c>
      <c r="I62" s="11">
        <v>74777</v>
      </c>
      <c r="J62" s="11">
        <v>70050</v>
      </c>
      <c r="K62" s="11">
        <v>80343</v>
      </c>
      <c r="L62" s="11">
        <v>0</v>
      </c>
      <c r="M62" s="11">
        <v>0</v>
      </c>
    </row>
    <row r="63" spans="1:15" x14ac:dyDescent="0.2">
      <c r="A63" s="26"/>
      <c r="B63" s="26"/>
      <c r="D63" s="26"/>
      <c r="E63" s="9"/>
      <c r="F63" s="9"/>
      <c r="K63" s="9"/>
      <c r="L63" s="9"/>
      <c r="M63" s="9"/>
    </row>
    <row r="64" spans="1:15" x14ac:dyDescent="0.2">
      <c r="A64" s="26"/>
      <c r="B64" s="26"/>
      <c r="D64" s="31" t="s">
        <v>148</v>
      </c>
      <c r="E64" s="32">
        <f t="shared" ref="E64:M64" si="1">SUM(E22:E62)</f>
        <v>495171.93333333335</v>
      </c>
      <c r="F64" s="32">
        <f t="shared" si="1"/>
        <v>488451</v>
      </c>
      <c r="G64" s="32">
        <f t="shared" si="1"/>
        <v>392637</v>
      </c>
      <c r="H64" s="32">
        <f t="shared" si="1"/>
        <v>414739</v>
      </c>
      <c r="I64" s="32">
        <f t="shared" si="1"/>
        <v>458817</v>
      </c>
      <c r="J64" s="32">
        <f t="shared" si="1"/>
        <v>448800</v>
      </c>
      <c r="K64" s="32">
        <f t="shared" si="1"/>
        <v>377727</v>
      </c>
      <c r="L64" s="32">
        <f t="shared" si="1"/>
        <v>361666</v>
      </c>
      <c r="M64" s="32">
        <f t="shared" si="1"/>
        <v>366327</v>
      </c>
    </row>
    <row r="65" spans="1:17" x14ac:dyDescent="0.2">
      <c r="A65" s="26"/>
      <c r="B65" s="26"/>
      <c r="D65" s="26"/>
      <c r="E65" s="9"/>
      <c r="F65" s="9"/>
      <c r="K65" s="9"/>
      <c r="L65" s="9"/>
      <c r="M65" s="9"/>
    </row>
    <row r="66" spans="1:17" x14ac:dyDescent="0.2">
      <c r="A66" s="31" t="s">
        <v>152</v>
      </c>
      <c r="B66" s="26"/>
      <c r="D66" s="26"/>
      <c r="E66" s="7"/>
      <c r="F66" s="50"/>
      <c r="G66" s="50"/>
      <c r="H66" s="50"/>
      <c r="I66" s="50"/>
      <c r="K66" s="9"/>
      <c r="L66" s="9"/>
      <c r="M66" s="9"/>
    </row>
    <row r="67" spans="1:17" x14ac:dyDescent="0.2">
      <c r="A67" s="2" t="s">
        <v>153</v>
      </c>
      <c r="D67" s="31"/>
      <c r="E67" s="9"/>
      <c r="F67" s="9"/>
      <c r="K67" s="9"/>
      <c r="L67" s="9"/>
      <c r="M67" s="9"/>
    </row>
    <row r="68" spans="1:17" x14ac:dyDescent="0.2">
      <c r="A68" s="1">
        <v>510</v>
      </c>
      <c r="C68" s="1">
        <v>840</v>
      </c>
      <c r="D68" s="26" t="s">
        <v>25</v>
      </c>
      <c r="E68" s="9"/>
      <c r="F68" s="9">
        <v>0</v>
      </c>
      <c r="G68" s="9">
        <v>24496</v>
      </c>
      <c r="H68" s="9">
        <v>0</v>
      </c>
      <c r="I68" s="9">
        <v>0</v>
      </c>
      <c r="J68" s="9">
        <v>4075</v>
      </c>
      <c r="K68" s="9">
        <v>6009</v>
      </c>
      <c r="L68" s="9">
        <v>10000</v>
      </c>
      <c r="M68" s="9">
        <v>17500</v>
      </c>
    </row>
    <row r="69" spans="1:17" x14ac:dyDescent="0.2">
      <c r="A69" s="1">
        <v>510</v>
      </c>
      <c r="C69" s="1">
        <v>845</v>
      </c>
      <c r="D69" s="1" t="s">
        <v>154</v>
      </c>
      <c r="F69" s="9">
        <v>0</v>
      </c>
      <c r="G69" s="9">
        <v>0</v>
      </c>
      <c r="H69" s="9">
        <v>0</v>
      </c>
      <c r="I69" s="9">
        <v>0</v>
      </c>
      <c r="J69" s="9">
        <v>74367</v>
      </c>
      <c r="K69" s="9">
        <v>7635</v>
      </c>
      <c r="L69" s="9">
        <v>284000</v>
      </c>
      <c r="M69" s="9">
        <v>175000</v>
      </c>
      <c r="Q69" s="1" t="s">
        <v>1</v>
      </c>
    </row>
    <row r="70" spans="1:17" x14ac:dyDescent="0.2">
      <c r="F70" s="9"/>
      <c r="G70" s="9"/>
      <c r="H70" s="9"/>
      <c r="I70" s="9"/>
      <c r="K70" s="9"/>
      <c r="L70" s="9"/>
      <c r="M70" s="9"/>
    </row>
    <row r="71" spans="1:17" x14ac:dyDescent="0.2">
      <c r="D71" s="2" t="s">
        <v>159</v>
      </c>
      <c r="F71" s="45">
        <f t="shared" ref="F71:L71" si="2">SUM(F68:F69)</f>
        <v>0</v>
      </c>
      <c r="G71" s="45">
        <f t="shared" si="2"/>
        <v>24496</v>
      </c>
      <c r="H71" s="45">
        <f t="shared" si="2"/>
        <v>0</v>
      </c>
      <c r="I71" s="45">
        <f t="shared" si="2"/>
        <v>0</v>
      </c>
      <c r="J71" s="45">
        <f t="shared" si="2"/>
        <v>78442</v>
      </c>
      <c r="K71" s="45">
        <f t="shared" si="2"/>
        <v>13644</v>
      </c>
      <c r="L71" s="45">
        <f t="shared" si="2"/>
        <v>294000</v>
      </c>
      <c r="M71" s="45">
        <f t="shared" ref="M71" si="3">SUM(M68:M69)</f>
        <v>192500</v>
      </c>
    </row>
    <row r="72" spans="1:17" ht="15" x14ac:dyDescent="0.35">
      <c r="E72" s="34"/>
      <c r="F72" s="46"/>
      <c r="G72" s="9"/>
      <c r="H72" s="9"/>
      <c r="I72" s="9"/>
      <c r="J72" s="9"/>
      <c r="K72" s="9"/>
      <c r="L72" s="9"/>
      <c r="M72" s="9"/>
    </row>
    <row r="73" spans="1:17" x14ac:dyDescent="0.2">
      <c r="A73" s="2" t="s">
        <v>155</v>
      </c>
      <c r="F73" s="9"/>
      <c r="G73" s="9"/>
      <c r="H73" s="9"/>
      <c r="I73" s="9"/>
      <c r="J73" s="9"/>
      <c r="K73" s="9"/>
      <c r="L73" s="9"/>
      <c r="M73" s="9"/>
    </row>
    <row r="74" spans="1:17" x14ac:dyDescent="0.2">
      <c r="A74" s="1">
        <v>510</v>
      </c>
      <c r="C74" s="1">
        <v>846</v>
      </c>
      <c r="D74" s="1" t="s">
        <v>25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15000</v>
      </c>
    </row>
    <row r="75" spans="1:17" x14ac:dyDescent="0.2">
      <c r="A75" s="1">
        <v>510</v>
      </c>
      <c r="C75" s="1">
        <v>848</v>
      </c>
      <c r="D75" s="1" t="s">
        <v>154</v>
      </c>
      <c r="F75" s="9">
        <v>0</v>
      </c>
      <c r="G75" s="9">
        <v>0</v>
      </c>
      <c r="H75" s="9">
        <v>13250</v>
      </c>
      <c r="I75" s="9">
        <v>13348</v>
      </c>
      <c r="J75" s="9">
        <v>29375</v>
      </c>
      <c r="K75" s="9">
        <v>0</v>
      </c>
      <c r="L75" s="9">
        <v>0</v>
      </c>
      <c r="M75" s="9">
        <v>150000</v>
      </c>
    </row>
    <row r="76" spans="1:17" x14ac:dyDescent="0.2">
      <c r="A76" s="1">
        <v>510</v>
      </c>
      <c r="C76" s="1">
        <v>854</v>
      </c>
      <c r="D76" s="1" t="s">
        <v>367</v>
      </c>
      <c r="F76" s="9"/>
      <c r="G76" s="9"/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70">
        <v>223200</v>
      </c>
    </row>
    <row r="77" spans="1:17" x14ac:dyDescent="0.2">
      <c r="F77" s="9"/>
      <c r="G77" s="9"/>
      <c r="H77" s="9"/>
      <c r="I77" s="9"/>
      <c r="K77" s="9"/>
      <c r="L77" s="9"/>
      <c r="M77" s="9"/>
    </row>
    <row r="78" spans="1:17" x14ac:dyDescent="0.2">
      <c r="D78" s="2" t="s">
        <v>160</v>
      </c>
      <c r="F78" s="45">
        <f t="shared" ref="F78:G78" si="4">SUM(F74:F75)</f>
        <v>0</v>
      </c>
      <c r="G78" s="45">
        <f t="shared" si="4"/>
        <v>0</v>
      </c>
      <c r="H78" s="45">
        <f>SUM(H74:H76)</f>
        <v>13250</v>
      </c>
      <c r="I78" s="45">
        <f t="shared" ref="I78:M78" si="5">SUM(I74:I76)</f>
        <v>13348</v>
      </c>
      <c r="J78" s="45">
        <f t="shared" si="5"/>
        <v>29375</v>
      </c>
      <c r="K78" s="45">
        <f t="shared" si="5"/>
        <v>0</v>
      </c>
      <c r="L78" s="45">
        <f t="shared" si="5"/>
        <v>0</v>
      </c>
      <c r="M78" s="45">
        <f t="shared" si="5"/>
        <v>388200</v>
      </c>
    </row>
    <row r="79" spans="1:17" x14ac:dyDescent="0.2">
      <c r="F79" s="9"/>
      <c r="G79" s="9"/>
      <c r="H79" s="9"/>
      <c r="I79" s="9"/>
      <c r="K79" s="9"/>
      <c r="L79" s="9"/>
      <c r="M79" s="9"/>
    </row>
    <row r="80" spans="1:17" x14ac:dyDescent="0.2">
      <c r="A80" s="2" t="s">
        <v>156</v>
      </c>
      <c r="F80" s="9"/>
      <c r="G80" s="9"/>
      <c r="H80" s="9"/>
      <c r="I80" s="9"/>
      <c r="K80" s="9"/>
      <c r="L80" s="9"/>
      <c r="M80" s="9"/>
    </row>
    <row r="81" spans="1:14" x14ac:dyDescent="0.2">
      <c r="A81" s="1">
        <v>510</v>
      </c>
      <c r="C81" s="1">
        <v>850</v>
      </c>
      <c r="D81" s="1" t="s">
        <v>344</v>
      </c>
      <c r="F81" s="9">
        <v>0</v>
      </c>
      <c r="G81" s="9">
        <v>3305</v>
      </c>
      <c r="H81" s="9">
        <v>13878</v>
      </c>
      <c r="I81" s="9">
        <v>0</v>
      </c>
      <c r="J81" s="9">
        <v>22119</v>
      </c>
      <c r="K81" s="9">
        <v>18303</v>
      </c>
      <c r="L81" s="9">
        <v>135000</v>
      </c>
      <c r="M81" s="9">
        <v>10000</v>
      </c>
    </row>
    <row r="82" spans="1:14" x14ac:dyDescent="0.2">
      <c r="A82" s="1">
        <v>510</v>
      </c>
      <c r="C82" s="1">
        <v>860</v>
      </c>
      <c r="D82" s="1" t="s">
        <v>154</v>
      </c>
      <c r="F82" s="9">
        <v>19262</v>
      </c>
      <c r="G82" s="9">
        <v>2500</v>
      </c>
      <c r="H82" s="9">
        <v>0</v>
      </c>
      <c r="I82" s="9">
        <v>36120</v>
      </c>
      <c r="J82" s="9">
        <v>51721</v>
      </c>
      <c r="K82" s="9">
        <v>0</v>
      </c>
      <c r="L82" s="9">
        <v>2000</v>
      </c>
      <c r="M82" s="9">
        <v>200000</v>
      </c>
      <c r="N82" s="1" t="s">
        <v>1</v>
      </c>
    </row>
    <row r="83" spans="1:14" x14ac:dyDescent="0.2">
      <c r="F83" s="9"/>
      <c r="G83" s="9"/>
      <c r="H83" s="9"/>
      <c r="I83" s="9"/>
      <c r="J83" s="9"/>
      <c r="K83" s="9"/>
      <c r="L83" s="9"/>
      <c r="M83" s="9"/>
    </row>
    <row r="84" spans="1:14" x14ac:dyDescent="0.2">
      <c r="D84" s="2" t="s">
        <v>161</v>
      </c>
      <c r="F84" s="40">
        <f t="shared" ref="F84:M84" si="6">SUM(F81:F82)</f>
        <v>19262</v>
      </c>
      <c r="G84" s="45">
        <f t="shared" si="6"/>
        <v>5805</v>
      </c>
      <c r="H84" s="45">
        <f t="shared" si="6"/>
        <v>13878</v>
      </c>
      <c r="I84" s="45">
        <f t="shared" si="6"/>
        <v>36120</v>
      </c>
      <c r="J84" s="45">
        <f t="shared" si="6"/>
        <v>73840</v>
      </c>
      <c r="K84" s="45">
        <f t="shared" si="6"/>
        <v>18303</v>
      </c>
      <c r="L84" s="45">
        <f t="shared" si="6"/>
        <v>137000</v>
      </c>
      <c r="M84" s="45">
        <f t="shared" si="6"/>
        <v>210000</v>
      </c>
    </row>
    <row r="85" spans="1:14" x14ac:dyDescent="0.2">
      <c r="K85" s="9"/>
      <c r="L85" s="9"/>
      <c r="M85" s="9"/>
    </row>
    <row r="86" spans="1:14" x14ac:dyDescent="0.2">
      <c r="D86" s="2" t="s">
        <v>157</v>
      </c>
      <c r="E86" s="32">
        <f t="shared" ref="E86:M86" si="7">SUM(E64, E71, E78, E84)</f>
        <v>495171.93333333335</v>
      </c>
      <c r="F86" s="32">
        <f t="shared" si="7"/>
        <v>507713</v>
      </c>
      <c r="G86" s="32">
        <f t="shared" si="7"/>
        <v>422938</v>
      </c>
      <c r="H86" s="32">
        <f t="shared" si="7"/>
        <v>441867</v>
      </c>
      <c r="I86" s="32">
        <f t="shared" si="7"/>
        <v>508285</v>
      </c>
      <c r="J86" s="32">
        <f t="shared" si="7"/>
        <v>630457</v>
      </c>
      <c r="K86" s="32">
        <f t="shared" si="7"/>
        <v>409674</v>
      </c>
      <c r="L86" s="32">
        <f t="shared" ref="L86" si="8">SUM(L64, L71, L78, L84)</f>
        <v>792666</v>
      </c>
      <c r="M86" s="32">
        <f t="shared" si="7"/>
        <v>1157027</v>
      </c>
    </row>
    <row r="87" spans="1:14" x14ac:dyDescent="0.2">
      <c r="K87" s="9"/>
      <c r="L87" s="9"/>
      <c r="M87" s="9"/>
    </row>
    <row r="88" spans="1:14" x14ac:dyDescent="0.2">
      <c r="D88" s="2" t="s">
        <v>158</v>
      </c>
      <c r="E88" s="13">
        <f t="shared" ref="E88:M88" si="9">SUM(E16-E86)</f>
        <v>-97095.933333333349</v>
      </c>
      <c r="F88" s="13">
        <f t="shared" si="9"/>
        <v>-112512</v>
      </c>
      <c r="G88" s="13">
        <f t="shared" si="9"/>
        <v>-73400</v>
      </c>
      <c r="H88" s="32">
        <f t="shared" si="9"/>
        <v>-6910</v>
      </c>
      <c r="I88" s="32">
        <f t="shared" si="9"/>
        <v>-86266</v>
      </c>
      <c r="J88" s="32">
        <f t="shared" si="9"/>
        <v>-139306</v>
      </c>
      <c r="K88" s="32">
        <f t="shared" si="9"/>
        <v>127506</v>
      </c>
      <c r="L88" s="32">
        <f t="shared" si="9"/>
        <v>-160843</v>
      </c>
      <c r="M88" s="32">
        <f t="shared" si="9"/>
        <v>-430827</v>
      </c>
    </row>
    <row r="89" spans="1:14" x14ac:dyDescent="0.2">
      <c r="K89" s="9"/>
      <c r="L89" s="9"/>
      <c r="M89" s="9"/>
    </row>
    <row r="90" spans="1:14" x14ac:dyDescent="0.2">
      <c r="D90" s="2" t="s">
        <v>15</v>
      </c>
      <c r="G90" s="13">
        <f>SUM(G88:G88)</f>
        <v>-73400</v>
      </c>
      <c r="H90" s="62">
        <v>776204</v>
      </c>
      <c r="I90" s="62">
        <v>689938</v>
      </c>
      <c r="J90" s="62">
        <v>595945</v>
      </c>
      <c r="K90" s="62">
        <v>723451</v>
      </c>
      <c r="L90" s="62">
        <v>605000</v>
      </c>
      <c r="M90" s="62">
        <f>L90+M88</f>
        <v>174173</v>
      </c>
      <c r="N90" s="62"/>
    </row>
  </sheetData>
  <printOptions horizontalCentered="1"/>
  <pageMargins left="0.25" right="0.25" top="0.75" bottom="0.75" header="0.3" footer="0.3"/>
  <pageSetup fitToWidth="2" fitToHeight="2"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33"/>
  <sheetViews>
    <sheetView topLeftCell="A49" workbookViewId="0">
      <selection activeCell="Q81" sqref="Q81"/>
    </sheetView>
  </sheetViews>
  <sheetFormatPr defaultColWidth="9.140625" defaultRowHeight="12.75" x14ac:dyDescent="0.2"/>
  <cols>
    <col min="1" max="1" width="5.7109375" style="1" customWidth="1"/>
    <col min="2" max="2" width="4.7109375" style="1" customWidth="1"/>
    <col min="3" max="3" width="6.7109375" style="1" customWidth="1"/>
    <col min="4" max="4" width="24" style="1" customWidth="1"/>
    <col min="5" max="7" width="9.7109375" style="1" hidden="1" customWidth="1"/>
    <col min="8" max="8" width="10" style="1" customWidth="1"/>
    <col min="9" max="9" width="10" style="1" bestFit="1" customWidth="1"/>
    <col min="10" max="11" width="9.5703125" style="1" bestFit="1" customWidth="1"/>
    <col min="12" max="13" width="11" style="1" bestFit="1" customWidth="1"/>
    <col min="14" max="16384" width="9.140625" style="1"/>
  </cols>
  <sheetData>
    <row r="1" spans="1:17" x14ac:dyDescent="0.2">
      <c r="D1" s="2" t="s">
        <v>0</v>
      </c>
    </row>
    <row r="2" spans="1:17" x14ac:dyDescent="0.2">
      <c r="D2" s="2" t="s">
        <v>334</v>
      </c>
    </row>
    <row r="3" spans="1:17" x14ac:dyDescent="0.2">
      <c r="D3" s="2"/>
    </row>
    <row r="4" spans="1:17" x14ac:dyDescent="0.2">
      <c r="A4" s="3"/>
      <c r="B4" s="3"/>
      <c r="C4" s="3"/>
      <c r="D4" s="4" t="s">
        <v>165</v>
      </c>
      <c r="E4" s="3"/>
      <c r="F4" s="3"/>
      <c r="G4" s="3"/>
      <c r="H4" s="3"/>
      <c r="I4" s="3"/>
      <c r="J4" s="3"/>
      <c r="K4" s="3"/>
      <c r="L4" s="3"/>
      <c r="M4" s="3"/>
    </row>
    <row r="5" spans="1:17" x14ac:dyDescent="0.2">
      <c r="A5" s="2" t="s">
        <v>1</v>
      </c>
      <c r="B5" s="2"/>
      <c r="C5" s="1" t="s">
        <v>1</v>
      </c>
      <c r="D5" s="1" t="s">
        <v>1</v>
      </c>
      <c r="E5" s="5">
        <v>0.93333333333333335</v>
      </c>
      <c r="F5" s="6" t="s">
        <v>2</v>
      </c>
      <c r="G5" s="2" t="s">
        <v>6</v>
      </c>
      <c r="H5" s="6" t="s">
        <v>290</v>
      </c>
      <c r="I5" s="6" t="s">
        <v>299</v>
      </c>
      <c r="J5" s="6" t="s">
        <v>301</v>
      </c>
      <c r="K5" s="6" t="s">
        <v>311</v>
      </c>
      <c r="L5" s="6" t="s">
        <v>319</v>
      </c>
      <c r="M5" s="6" t="s">
        <v>329</v>
      </c>
    </row>
    <row r="6" spans="1:17" x14ac:dyDescent="0.2">
      <c r="E6" s="7" t="s">
        <v>3</v>
      </c>
      <c r="F6" s="7" t="s">
        <v>3</v>
      </c>
      <c r="G6" s="7" t="s">
        <v>3</v>
      </c>
      <c r="H6" s="50" t="s">
        <v>3</v>
      </c>
      <c r="I6" s="50" t="s">
        <v>3</v>
      </c>
      <c r="J6" s="50" t="s">
        <v>3</v>
      </c>
      <c r="K6" s="50" t="s">
        <v>3</v>
      </c>
      <c r="L6" s="50" t="s">
        <v>5</v>
      </c>
      <c r="M6" s="50" t="s">
        <v>4</v>
      </c>
    </row>
    <row r="8" spans="1:17" x14ac:dyDescent="0.2">
      <c r="A8" s="7" t="s">
        <v>8</v>
      </c>
      <c r="B8" s="7"/>
    </row>
    <row r="9" spans="1:17" x14ac:dyDescent="0.2">
      <c r="A9" s="26" t="s">
        <v>166</v>
      </c>
      <c r="B9" s="26"/>
      <c r="C9" s="1">
        <v>4311</v>
      </c>
      <c r="D9" s="27" t="s">
        <v>35</v>
      </c>
      <c r="E9" s="29">
        <v>18671</v>
      </c>
      <c r="F9" s="35">
        <v>21952</v>
      </c>
      <c r="G9" s="10">
        <v>22442</v>
      </c>
      <c r="H9" s="10">
        <v>23052</v>
      </c>
      <c r="I9" s="9">
        <v>22814</v>
      </c>
      <c r="J9" s="9">
        <v>22618</v>
      </c>
      <c r="K9" s="9">
        <v>23529</v>
      </c>
      <c r="L9" s="9">
        <v>24056</v>
      </c>
      <c r="M9" s="9">
        <v>26000</v>
      </c>
    </row>
    <row r="10" spans="1:17" x14ac:dyDescent="0.2">
      <c r="A10" s="26" t="s">
        <v>166</v>
      </c>
      <c r="B10" s="26"/>
      <c r="C10" s="1">
        <v>4365</v>
      </c>
      <c r="D10" s="26" t="s">
        <v>128</v>
      </c>
      <c r="E10" s="9">
        <v>1000</v>
      </c>
      <c r="F10" s="9">
        <v>0</v>
      </c>
      <c r="G10" s="9">
        <v>0</v>
      </c>
      <c r="H10" s="9">
        <v>0</v>
      </c>
      <c r="I10" s="9">
        <v>585</v>
      </c>
      <c r="J10" s="9">
        <v>750</v>
      </c>
      <c r="K10" s="9">
        <v>500</v>
      </c>
      <c r="L10" s="9">
        <v>0</v>
      </c>
      <c r="M10" s="9">
        <v>0</v>
      </c>
    </row>
    <row r="11" spans="1:17" x14ac:dyDescent="0.2">
      <c r="A11" s="26" t="s">
        <v>166</v>
      </c>
      <c r="B11" s="26"/>
      <c r="C11" s="1">
        <v>4367</v>
      </c>
      <c r="D11" s="26" t="s">
        <v>129</v>
      </c>
      <c r="E11" s="9">
        <v>4296</v>
      </c>
      <c r="F11" s="9">
        <v>5058</v>
      </c>
      <c r="G11" s="9">
        <v>4766</v>
      </c>
      <c r="H11" s="9">
        <v>4672</v>
      </c>
      <c r="I11" s="9">
        <v>5929</v>
      </c>
      <c r="J11" s="9">
        <v>7344</v>
      </c>
      <c r="K11" s="9">
        <v>6203</v>
      </c>
      <c r="L11" s="9">
        <v>10000</v>
      </c>
      <c r="M11" s="9">
        <v>9000</v>
      </c>
    </row>
    <row r="12" spans="1:17" x14ac:dyDescent="0.2">
      <c r="A12" s="26" t="s">
        <v>166</v>
      </c>
      <c r="B12" s="26"/>
      <c r="C12" s="1">
        <v>4368</v>
      </c>
      <c r="D12" s="26" t="s">
        <v>130</v>
      </c>
      <c r="E12" s="9">
        <v>231655</v>
      </c>
      <c r="F12" s="9">
        <v>249393</v>
      </c>
      <c r="G12" s="9">
        <v>274108</v>
      </c>
      <c r="H12" s="9">
        <v>342889</v>
      </c>
      <c r="I12" s="9">
        <v>369033</v>
      </c>
      <c r="J12" s="9">
        <v>413118</v>
      </c>
      <c r="K12" s="9">
        <v>486884</v>
      </c>
      <c r="L12" s="9">
        <v>575000</v>
      </c>
      <c r="M12" s="9">
        <v>575000</v>
      </c>
      <c r="N12" s="41"/>
      <c r="O12" s="1" t="s">
        <v>1</v>
      </c>
      <c r="Q12" s="1" t="s">
        <v>1</v>
      </c>
    </row>
    <row r="13" spans="1:17" x14ac:dyDescent="0.2">
      <c r="A13" s="26" t="s">
        <v>166</v>
      </c>
      <c r="B13" s="26"/>
      <c r="C13" s="1">
        <v>4369</v>
      </c>
      <c r="D13" s="26" t="s">
        <v>351</v>
      </c>
      <c r="E13" s="9">
        <v>0</v>
      </c>
      <c r="F13" s="9">
        <v>0</v>
      </c>
      <c r="G13" s="9">
        <v>0</v>
      </c>
      <c r="H13" s="9">
        <v>7484</v>
      </c>
      <c r="I13" s="9">
        <v>131594</v>
      </c>
      <c r="J13" s="9">
        <v>11897</v>
      </c>
      <c r="K13" s="9">
        <v>0</v>
      </c>
      <c r="L13" s="9">
        <v>0</v>
      </c>
      <c r="M13" s="9">
        <v>0</v>
      </c>
    </row>
    <row r="14" spans="1:17" x14ac:dyDescent="0.2">
      <c r="A14" s="26" t="s">
        <v>166</v>
      </c>
      <c r="B14" s="26"/>
      <c r="C14" s="1">
        <v>4381</v>
      </c>
      <c r="D14" s="26" t="s">
        <v>113</v>
      </c>
      <c r="E14" s="11">
        <v>88</v>
      </c>
      <c r="F14" s="9">
        <v>125</v>
      </c>
      <c r="G14" s="9">
        <v>116</v>
      </c>
      <c r="H14" s="10">
        <v>78</v>
      </c>
      <c r="I14" s="9">
        <v>85</v>
      </c>
      <c r="J14" s="9">
        <v>389</v>
      </c>
      <c r="K14" s="9">
        <v>1305</v>
      </c>
      <c r="L14" s="9">
        <v>700</v>
      </c>
      <c r="M14" s="70">
        <v>5000</v>
      </c>
    </row>
    <row r="15" spans="1:17" x14ac:dyDescent="0.2">
      <c r="A15" s="26" t="s">
        <v>166</v>
      </c>
      <c r="B15" s="26"/>
      <c r="C15" s="1">
        <v>4389</v>
      </c>
      <c r="D15" s="26" t="s">
        <v>20</v>
      </c>
      <c r="E15" s="9">
        <v>32304</v>
      </c>
      <c r="F15" s="9">
        <v>0</v>
      </c>
      <c r="G15" s="9">
        <v>0</v>
      </c>
      <c r="H15" s="9">
        <v>0</v>
      </c>
      <c r="I15" s="9">
        <v>0</v>
      </c>
      <c r="J15" s="9">
        <v>131780</v>
      </c>
      <c r="K15" s="9">
        <v>250</v>
      </c>
      <c r="L15" s="9">
        <v>0</v>
      </c>
      <c r="M15" s="9">
        <v>0</v>
      </c>
    </row>
    <row r="16" spans="1:17" x14ac:dyDescent="0.2">
      <c r="A16" s="26" t="s">
        <v>166</v>
      </c>
      <c r="B16" s="26"/>
      <c r="C16" s="1">
        <v>4999</v>
      </c>
      <c r="D16" s="26" t="s">
        <v>65</v>
      </c>
      <c r="E16" s="9">
        <v>51853</v>
      </c>
      <c r="F16" s="9">
        <v>55000</v>
      </c>
      <c r="G16" s="9">
        <v>30000</v>
      </c>
      <c r="H16" s="9">
        <v>55000</v>
      </c>
      <c r="I16" s="9">
        <v>55000</v>
      </c>
      <c r="J16" s="9">
        <v>55000</v>
      </c>
      <c r="K16" s="9">
        <v>35370.769999999997</v>
      </c>
      <c r="L16" s="9">
        <v>0</v>
      </c>
      <c r="M16" s="9">
        <v>0</v>
      </c>
      <c r="N16" s="1" t="s">
        <v>1</v>
      </c>
    </row>
    <row r="17" spans="1:19" x14ac:dyDescent="0.2">
      <c r="A17" s="26"/>
      <c r="B17" s="26"/>
      <c r="D17" s="26"/>
      <c r="E17" s="9"/>
      <c r="F17" s="9"/>
      <c r="G17" s="9"/>
      <c r="H17" s="9"/>
      <c r="I17" s="9"/>
      <c r="J17" s="9"/>
      <c r="K17" s="9"/>
      <c r="L17" s="9"/>
      <c r="M17" s="9"/>
    </row>
    <row r="18" spans="1:19" x14ac:dyDescent="0.2">
      <c r="A18" s="26"/>
      <c r="B18" s="26"/>
      <c r="C18" s="26"/>
      <c r="D18" s="31" t="s">
        <v>67</v>
      </c>
      <c r="E18" s="32">
        <f t="shared" ref="E18:G18" si="0">SUM(E9:E16)</f>
        <v>339867</v>
      </c>
      <c r="F18" s="32">
        <f t="shared" si="0"/>
        <v>331528</v>
      </c>
      <c r="G18" s="32">
        <f t="shared" si="0"/>
        <v>331432</v>
      </c>
      <c r="H18" s="32">
        <f t="shared" ref="H18:M18" si="1">SUM(H9:H16)</f>
        <v>433175</v>
      </c>
      <c r="I18" s="32">
        <f t="shared" si="1"/>
        <v>585040</v>
      </c>
      <c r="J18" s="32">
        <f t="shared" si="1"/>
        <v>642896</v>
      </c>
      <c r="K18" s="32">
        <f t="shared" si="1"/>
        <v>554041.77</v>
      </c>
      <c r="L18" s="32">
        <f t="shared" si="1"/>
        <v>609756</v>
      </c>
      <c r="M18" s="32">
        <f t="shared" si="1"/>
        <v>615000</v>
      </c>
    </row>
    <row r="20" spans="1:19" x14ac:dyDescent="0.2">
      <c r="A20" s="2" t="s">
        <v>1</v>
      </c>
      <c r="B20" s="2"/>
      <c r="C20" s="1" t="s">
        <v>1</v>
      </c>
      <c r="D20" s="1" t="s">
        <v>1</v>
      </c>
      <c r="E20" s="5">
        <v>0.93333333333333335</v>
      </c>
      <c r="F20" s="6" t="s">
        <v>2</v>
      </c>
      <c r="G20" s="2" t="s">
        <v>6</v>
      </c>
      <c r="H20" s="6" t="s">
        <v>290</v>
      </c>
      <c r="I20" s="6" t="s">
        <v>299</v>
      </c>
      <c r="J20" s="6" t="s">
        <v>301</v>
      </c>
      <c r="K20" s="6" t="s">
        <v>311</v>
      </c>
      <c r="L20" s="6" t="s">
        <v>319</v>
      </c>
      <c r="M20" s="6" t="s">
        <v>329</v>
      </c>
    </row>
    <row r="21" spans="1:19" x14ac:dyDescent="0.2">
      <c r="E21" s="7" t="s">
        <v>3</v>
      </c>
      <c r="F21" s="7" t="s">
        <v>3</v>
      </c>
      <c r="G21" s="7" t="s">
        <v>3</v>
      </c>
      <c r="H21" s="50" t="s">
        <v>3</v>
      </c>
      <c r="I21" s="50" t="s">
        <v>3</v>
      </c>
      <c r="J21" s="50" t="s">
        <v>3</v>
      </c>
      <c r="K21" s="50" t="s">
        <v>3</v>
      </c>
      <c r="L21" s="50" t="s">
        <v>5</v>
      </c>
      <c r="M21" s="50" t="s">
        <v>4</v>
      </c>
    </row>
    <row r="22" spans="1:19" x14ac:dyDescent="0.2">
      <c r="A22" s="7" t="s">
        <v>14</v>
      </c>
    </row>
    <row r="23" spans="1:19" x14ac:dyDescent="0.2">
      <c r="A23" s="1">
        <v>520</v>
      </c>
      <c r="B23" s="1">
        <v>500</v>
      </c>
      <c r="C23" s="1">
        <v>421</v>
      </c>
      <c r="D23" s="1" t="s">
        <v>135</v>
      </c>
      <c r="E23" s="9">
        <v>33128</v>
      </c>
      <c r="F23" s="8">
        <v>25400</v>
      </c>
      <c r="G23" s="9">
        <v>30466</v>
      </c>
      <c r="H23" s="10">
        <v>26219</v>
      </c>
      <c r="I23" s="9">
        <v>34271</v>
      </c>
      <c r="J23" s="9">
        <v>40120</v>
      </c>
      <c r="K23" s="9">
        <v>102534</v>
      </c>
      <c r="L23" s="70">
        <v>100000</v>
      </c>
      <c r="M23" s="70">
        <v>103480</v>
      </c>
      <c r="N23" s="1" t="s">
        <v>1</v>
      </c>
      <c r="P23" s="41" t="s">
        <v>1</v>
      </c>
      <c r="Q23" s="1" t="s">
        <v>1</v>
      </c>
      <c r="R23" s="1" t="s">
        <v>1</v>
      </c>
      <c r="S23" s="1" t="s">
        <v>1</v>
      </c>
    </row>
    <row r="24" spans="1:19" x14ac:dyDescent="0.2">
      <c r="A24" s="1">
        <v>520</v>
      </c>
      <c r="B24" s="1">
        <v>500</v>
      </c>
      <c r="C24" s="1">
        <v>422</v>
      </c>
      <c r="D24" s="1" t="s">
        <v>136</v>
      </c>
      <c r="E24" s="9">
        <v>534</v>
      </c>
      <c r="F24" s="8">
        <v>90</v>
      </c>
      <c r="G24" s="9">
        <v>0</v>
      </c>
      <c r="H24" s="10">
        <v>996</v>
      </c>
      <c r="I24" s="9">
        <v>1186</v>
      </c>
      <c r="J24" s="9">
        <v>749</v>
      </c>
      <c r="K24" s="9">
        <v>3903</v>
      </c>
      <c r="L24" s="9">
        <v>0</v>
      </c>
      <c r="M24" s="9">
        <v>0</v>
      </c>
    </row>
    <row r="25" spans="1:19" x14ac:dyDescent="0.2">
      <c r="A25" s="1">
        <v>520</v>
      </c>
      <c r="B25" s="1">
        <v>500</v>
      </c>
      <c r="C25" s="1">
        <v>451</v>
      </c>
      <c r="D25" s="1" t="s">
        <v>167</v>
      </c>
      <c r="E25" s="9">
        <v>10011</v>
      </c>
      <c r="F25" s="8">
        <v>2901</v>
      </c>
      <c r="G25" s="9">
        <v>0</v>
      </c>
      <c r="H25" s="9">
        <v>0</v>
      </c>
      <c r="I25" s="9">
        <v>2870</v>
      </c>
      <c r="J25" s="9">
        <v>10839</v>
      </c>
      <c r="K25" s="9">
        <v>21403</v>
      </c>
      <c r="L25" s="9">
        <v>21000</v>
      </c>
      <c r="M25" s="9">
        <v>26000</v>
      </c>
    </row>
    <row r="26" spans="1:19" x14ac:dyDescent="0.2">
      <c r="A26" s="1">
        <v>520</v>
      </c>
      <c r="B26" s="1">
        <v>500</v>
      </c>
      <c r="C26" s="1">
        <v>461</v>
      </c>
      <c r="D26" s="1" t="s">
        <v>137</v>
      </c>
      <c r="E26" s="9">
        <v>2023</v>
      </c>
      <c r="F26" s="8">
        <v>1580</v>
      </c>
      <c r="G26" s="9">
        <v>1889</v>
      </c>
      <c r="H26" s="10">
        <v>1775</v>
      </c>
      <c r="I26" s="9">
        <v>2196</v>
      </c>
      <c r="J26" s="9">
        <v>2458</v>
      </c>
      <c r="K26" s="9">
        <v>6307</v>
      </c>
      <c r="L26" s="9">
        <v>6000</v>
      </c>
      <c r="M26" s="9">
        <v>4000</v>
      </c>
    </row>
    <row r="27" spans="1:19" x14ac:dyDescent="0.2">
      <c r="A27" s="1">
        <v>520</v>
      </c>
      <c r="B27" s="1">
        <v>500</v>
      </c>
      <c r="C27" s="1">
        <v>462</v>
      </c>
      <c r="D27" s="1" t="s">
        <v>138</v>
      </c>
      <c r="E27" s="9">
        <v>473</v>
      </c>
      <c r="F27" s="8">
        <v>370</v>
      </c>
      <c r="G27" s="9">
        <v>442</v>
      </c>
      <c r="H27" s="10">
        <v>415</v>
      </c>
      <c r="I27" s="9">
        <v>514</v>
      </c>
      <c r="J27" s="9">
        <v>575</v>
      </c>
      <c r="K27" s="9">
        <v>1475</v>
      </c>
      <c r="L27" s="9">
        <v>1400</v>
      </c>
      <c r="M27" s="9">
        <v>1000</v>
      </c>
    </row>
    <row r="28" spans="1:19" x14ac:dyDescent="0.2">
      <c r="A28" s="1">
        <v>520</v>
      </c>
      <c r="B28" s="1">
        <v>500</v>
      </c>
      <c r="C28" s="1">
        <v>463</v>
      </c>
      <c r="D28" s="1" t="s">
        <v>139</v>
      </c>
      <c r="E28" s="9">
        <v>5189</v>
      </c>
      <c r="F28" s="8">
        <v>3946</v>
      </c>
      <c r="G28" s="9">
        <v>4785</v>
      </c>
      <c r="H28" s="10">
        <v>4291</v>
      </c>
      <c r="I28" s="9">
        <v>4846</v>
      </c>
      <c r="J28" s="9">
        <v>5183</v>
      </c>
      <c r="K28" s="9">
        <v>12541</v>
      </c>
      <c r="L28" s="9">
        <v>12500</v>
      </c>
      <c r="M28" s="9">
        <v>6500</v>
      </c>
    </row>
    <row r="29" spans="1:19" x14ac:dyDescent="0.2">
      <c r="A29" s="1">
        <v>520</v>
      </c>
      <c r="B29" s="1">
        <v>500</v>
      </c>
      <c r="C29" s="1">
        <v>471</v>
      </c>
      <c r="D29" s="1" t="s">
        <v>103</v>
      </c>
      <c r="E29" s="9"/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331</v>
      </c>
      <c r="L29" s="9">
        <v>0</v>
      </c>
      <c r="M29" s="9">
        <v>0</v>
      </c>
    </row>
    <row r="30" spans="1:19" x14ac:dyDescent="0.2">
      <c r="A30" s="1">
        <v>520</v>
      </c>
      <c r="B30" s="1">
        <v>500</v>
      </c>
      <c r="C30" s="1">
        <v>512</v>
      </c>
      <c r="D30" s="1" t="s">
        <v>90</v>
      </c>
      <c r="E30" s="9"/>
      <c r="F30" s="8">
        <v>1648</v>
      </c>
      <c r="G30" s="9">
        <v>0</v>
      </c>
      <c r="H30" s="10">
        <v>585</v>
      </c>
      <c r="I30" s="9">
        <v>1831</v>
      </c>
      <c r="J30" s="9">
        <v>1293</v>
      </c>
      <c r="K30" s="9">
        <v>2482</v>
      </c>
      <c r="L30" s="9">
        <v>400</v>
      </c>
      <c r="M30" s="9">
        <v>2500</v>
      </c>
    </row>
    <row r="31" spans="1:19" x14ac:dyDescent="0.2">
      <c r="A31" s="1">
        <v>520</v>
      </c>
      <c r="B31" s="1">
        <v>500</v>
      </c>
      <c r="C31" s="1">
        <v>513</v>
      </c>
      <c r="D31" s="1" t="s">
        <v>146</v>
      </c>
      <c r="E31" s="9">
        <v>2613</v>
      </c>
      <c r="F31" s="8">
        <v>6717</v>
      </c>
      <c r="G31" s="9">
        <v>3890</v>
      </c>
      <c r="H31" s="10">
        <v>5953</v>
      </c>
      <c r="I31" s="9">
        <v>128</v>
      </c>
      <c r="J31" s="9">
        <v>398</v>
      </c>
      <c r="K31" s="9">
        <v>2516</v>
      </c>
      <c r="L31" s="9">
        <v>2000</v>
      </c>
      <c r="M31" s="9">
        <v>1500</v>
      </c>
    </row>
    <row r="32" spans="1:19" x14ac:dyDescent="0.2">
      <c r="A32" s="1">
        <v>520</v>
      </c>
      <c r="B32" s="1">
        <v>500</v>
      </c>
      <c r="C32" s="1">
        <v>515</v>
      </c>
      <c r="D32" s="1" t="s">
        <v>170</v>
      </c>
      <c r="E32" s="9">
        <v>49094</v>
      </c>
      <c r="F32" s="8">
        <v>17783</v>
      </c>
      <c r="G32" s="9">
        <v>1891</v>
      </c>
      <c r="H32" s="10">
        <v>1654</v>
      </c>
      <c r="I32" s="9">
        <v>9314</v>
      </c>
      <c r="J32" s="9">
        <v>2812</v>
      </c>
      <c r="K32" s="9">
        <v>4191</v>
      </c>
      <c r="L32" s="9">
        <v>4200</v>
      </c>
      <c r="M32" s="9">
        <v>4000</v>
      </c>
    </row>
    <row r="33" spans="1:14" x14ac:dyDescent="0.2">
      <c r="A33" s="1">
        <v>520</v>
      </c>
      <c r="B33" s="1">
        <v>500</v>
      </c>
      <c r="C33" s="1">
        <v>520</v>
      </c>
      <c r="D33" s="1" t="s">
        <v>149</v>
      </c>
      <c r="E33" s="1">
        <v>663</v>
      </c>
      <c r="F33" s="8">
        <v>2686</v>
      </c>
      <c r="G33" s="9">
        <v>7120</v>
      </c>
      <c r="H33" s="10">
        <v>4581</v>
      </c>
      <c r="I33" s="9">
        <v>15101</v>
      </c>
      <c r="J33" s="9">
        <v>5747</v>
      </c>
      <c r="K33" s="9">
        <v>2064</v>
      </c>
      <c r="L33" s="9">
        <v>0</v>
      </c>
      <c r="M33" s="9">
        <v>0</v>
      </c>
    </row>
    <row r="34" spans="1:14" x14ac:dyDescent="0.2">
      <c r="A34" s="1">
        <v>520</v>
      </c>
      <c r="B34" s="1">
        <v>500</v>
      </c>
      <c r="C34" s="1">
        <v>532</v>
      </c>
      <c r="D34" s="1" t="s">
        <v>25</v>
      </c>
      <c r="E34" s="9">
        <v>3583</v>
      </c>
      <c r="F34" s="8">
        <v>15964</v>
      </c>
      <c r="G34" s="9">
        <v>9606</v>
      </c>
      <c r="H34" s="10">
        <v>23477</v>
      </c>
      <c r="I34" s="9">
        <v>5135</v>
      </c>
      <c r="J34" s="9">
        <v>1871</v>
      </c>
      <c r="K34" s="9">
        <v>0</v>
      </c>
      <c r="L34" s="9">
        <v>0</v>
      </c>
      <c r="M34" s="9">
        <v>0</v>
      </c>
    </row>
    <row r="35" spans="1:14" x14ac:dyDescent="0.2">
      <c r="A35" s="1">
        <v>520</v>
      </c>
      <c r="B35" s="1">
        <v>500</v>
      </c>
      <c r="C35" s="1">
        <v>533</v>
      </c>
      <c r="D35" s="1" t="s">
        <v>17</v>
      </c>
      <c r="E35" s="9"/>
      <c r="F35" s="8">
        <v>117</v>
      </c>
      <c r="G35" s="9">
        <v>473</v>
      </c>
      <c r="H35" s="9">
        <v>44</v>
      </c>
      <c r="I35" s="9">
        <v>0</v>
      </c>
      <c r="J35" s="9">
        <v>472</v>
      </c>
      <c r="K35" s="9">
        <v>306</v>
      </c>
      <c r="L35" s="9">
        <v>0</v>
      </c>
      <c r="M35" s="9">
        <v>0</v>
      </c>
    </row>
    <row r="36" spans="1:14" x14ac:dyDescent="0.2">
      <c r="A36" s="1">
        <v>520</v>
      </c>
      <c r="B36" s="1">
        <v>500</v>
      </c>
      <c r="C36" s="1">
        <v>549</v>
      </c>
      <c r="D36" s="1" t="s">
        <v>18</v>
      </c>
      <c r="E36" s="9">
        <v>9220</v>
      </c>
      <c r="F36" s="8">
        <v>5855</v>
      </c>
      <c r="G36" s="9">
        <v>8060</v>
      </c>
      <c r="H36" s="10">
        <v>4692</v>
      </c>
      <c r="I36" s="9">
        <v>4673</v>
      </c>
      <c r="J36" s="9">
        <v>8975</v>
      </c>
      <c r="K36" s="9">
        <v>8418</v>
      </c>
      <c r="L36" s="9">
        <v>7600</v>
      </c>
      <c r="M36" s="9">
        <v>19000</v>
      </c>
      <c r="N36" s="49"/>
    </row>
    <row r="37" spans="1:14" x14ac:dyDescent="0.2">
      <c r="A37" s="1">
        <v>520</v>
      </c>
      <c r="B37" s="1">
        <v>500</v>
      </c>
      <c r="C37" s="1">
        <v>551</v>
      </c>
      <c r="D37" s="1" t="s">
        <v>29</v>
      </c>
      <c r="E37" s="9">
        <v>8</v>
      </c>
      <c r="F37" s="8">
        <v>30</v>
      </c>
      <c r="G37" s="9">
        <v>4</v>
      </c>
      <c r="H37" s="10">
        <v>24</v>
      </c>
      <c r="I37" s="9">
        <v>0</v>
      </c>
      <c r="J37" s="9">
        <v>3</v>
      </c>
      <c r="K37" s="9">
        <v>8</v>
      </c>
      <c r="L37" s="9">
        <v>0</v>
      </c>
      <c r="M37" s="9">
        <v>0</v>
      </c>
    </row>
    <row r="38" spans="1:14" x14ac:dyDescent="0.2">
      <c r="A38" s="1">
        <v>520</v>
      </c>
      <c r="B38" s="1">
        <v>500</v>
      </c>
      <c r="C38" s="1">
        <v>552</v>
      </c>
      <c r="D38" s="1" t="s">
        <v>85</v>
      </c>
      <c r="E38" s="9">
        <v>248</v>
      </c>
      <c r="F38" s="8">
        <v>23</v>
      </c>
      <c r="G38" s="9">
        <v>47</v>
      </c>
      <c r="H38" s="9">
        <v>0</v>
      </c>
      <c r="I38" s="9">
        <v>444</v>
      </c>
      <c r="J38" s="9">
        <v>540</v>
      </c>
      <c r="K38" s="9">
        <v>1144</v>
      </c>
      <c r="L38" s="9">
        <v>1050</v>
      </c>
      <c r="M38" s="9">
        <v>1000</v>
      </c>
    </row>
    <row r="39" spans="1:14" x14ac:dyDescent="0.2">
      <c r="A39" s="1">
        <v>520</v>
      </c>
      <c r="B39" s="1">
        <v>500</v>
      </c>
      <c r="C39" s="1">
        <v>553</v>
      </c>
      <c r="D39" s="1" t="s">
        <v>213</v>
      </c>
      <c r="E39" s="9">
        <v>0</v>
      </c>
      <c r="F39" s="8">
        <v>0</v>
      </c>
      <c r="G39" s="9">
        <v>419</v>
      </c>
      <c r="H39" s="9">
        <v>0</v>
      </c>
      <c r="I39" s="9">
        <v>0</v>
      </c>
      <c r="J39" s="9">
        <v>0</v>
      </c>
      <c r="K39" s="9">
        <v>-234</v>
      </c>
      <c r="L39" s="9">
        <v>0</v>
      </c>
      <c r="M39" s="9">
        <v>0</v>
      </c>
    </row>
    <row r="40" spans="1:14" x14ac:dyDescent="0.2">
      <c r="A40" s="1">
        <v>520</v>
      </c>
      <c r="B40" s="1">
        <v>500</v>
      </c>
      <c r="C40" s="1">
        <v>561</v>
      </c>
      <c r="D40" s="1" t="s">
        <v>27</v>
      </c>
      <c r="E40" s="9">
        <v>2500</v>
      </c>
      <c r="F40" s="8">
        <v>22</v>
      </c>
      <c r="G40" s="9">
        <v>453</v>
      </c>
      <c r="H40" s="9">
        <v>0</v>
      </c>
      <c r="I40" s="9">
        <v>0</v>
      </c>
      <c r="J40" s="9">
        <v>0</v>
      </c>
      <c r="K40" s="9">
        <v>252</v>
      </c>
      <c r="L40" s="9">
        <v>0</v>
      </c>
      <c r="M40" s="9">
        <v>200</v>
      </c>
    </row>
    <row r="41" spans="1:14" x14ac:dyDescent="0.2">
      <c r="A41" s="1">
        <v>520</v>
      </c>
      <c r="B41" s="1">
        <v>500</v>
      </c>
      <c r="C41" s="1">
        <v>562</v>
      </c>
      <c r="D41" s="1" t="s">
        <v>26</v>
      </c>
      <c r="E41" s="9">
        <v>348</v>
      </c>
      <c r="F41" s="8">
        <v>595</v>
      </c>
      <c r="G41" s="9">
        <v>547</v>
      </c>
      <c r="H41" s="9">
        <v>0</v>
      </c>
      <c r="I41" s="9">
        <v>813</v>
      </c>
      <c r="J41" s="9">
        <v>2047</v>
      </c>
      <c r="K41" s="9">
        <v>0</v>
      </c>
      <c r="L41" s="9">
        <v>3800</v>
      </c>
      <c r="M41" s="9">
        <v>2000</v>
      </c>
    </row>
    <row r="42" spans="1:14" x14ac:dyDescent="0.2">
      <c r="A42" s="1">
        <v>520</v>
      </c>
      <c r="B42" s="1">
        <v>500</v>
      </c>
      <c r="C42" s="1">
        <v>571</v>
      </c>
      <c r="D42" s="1" t="s">
        <v>31</v>
      </c>
      <c r="E42" s="9">
        <v>67528</v>
      </c>
      <c r="F42" s="8">
        <v>65057</v>
      </c>
      <c r="G42" s="9">
        <v>90789</v>
      </c>
      <c r="H42" s="9">
        <v>94355</v>
      </c>
      <c r="I42" s="9">
        <v>110160</v>
      </c>
      <c r="J42" s="9">
        <v>72886</v>
      </c>
      <c r="K42" s="9">
        <v>89546</v>
      </c>
      <c r="L42" s="9">
        <v>85000</v>
      </c>
      <c r="M42" s="9">
        <v>86000</v>
      </c>
    </row>
    <row r="43" spans="1:14" x14ac:dyDescent="0.2">
      <c r="A43" s="1">
        <v>520</v>
      </c>
      <c r="B43" s="1">
        <v>500</v>
      </c>
      <c r="C43" s="1">
        <v>572</v>
      </c>
      <c r="D43" s="1" t="s">
        <v>30</v>
      </c>
      <c r="E43" s="9"/>
      <c r="F43" s="8">
        <v>0</v>
      </c>
      <c r="G43" s="9">
        <v>0</v>
      </c>
      <c r="H43" s="9">
        <v>0</v>
      </c>
      <c r="I43" s="9">
        <v>0</v>
      </c>
      <c r="J43" s="9">
        <v>1430</v>
      </c>
      <c r="K43" s="9">
        <v>403</v>
      </c>
      <c r="L43" s="9">
        <v>300</v>
      </c>
      <c r="M43" s="9">
        <v>300</v>
      </c>
    </row>
    <row r="44" spans="1:14" x14ac:dyDescent="0.2">
      <c r="A44" s="1">
        <v>520</v>
      </c>
      <c r="B44" s="1">
        <v>500</v>
      </c>
      <c r="C44" s="1">
        <v>591</v>
      </c>
      <c r="D44" s="1" t="s">
        <v>140</v>
      </c>
      <c r="E44" s="9">
        <v>10798</v>
      </c>
      <c r="F44" s="8">
        <v>10199</v>
      </c>
      <c r="G44" s="9">
        <v>9431</v>
      </c>
      <c r="H44" s="9">
        <v>9266</v>
      </c>
      <c r="I44" s="9">
        <v>8835</v>
      </c>
      <c r="J44" s="9">
        <v>8231</v>
      </c>
      <c r="K44" s="9">
        <v>9696</v>
      </c>
      <c r="L44" s="9">
        <v>14000</v>
      </c>
      <c r="M44" s="9">
        <v>16000</v>
      </c>
    </row>
    <row r="45" spans="1:14" x14ac:dyDescent="0.2">
      <c r="A45" s="1">
        <v>520</v>
      </c>
      <c r="B45" s="1">
        <v>500</v>
      </c>
      <c r="C45" s="1">
        <v>598</v>
      </c>
      <c r="D45" s="1" t="s">
        <v>147</v>
      </c>
      <c r="E45" s="9">
        <v>27000</v>
      </c>
      <c r="F45" s="8">
        <v>60000</v>
      </c>
      <c r="G45" s="9">
        <v>60000</v>
      </c>
      <c r="H45" s="9">
        <v>60000</v>
      </c>
      <c r="I45" s="9">
        <v>50000</v>
      </c>
      <c r="J45" s="9">
        <v>50000</v>
      </c>
      <c r="K45" s="9">
        <v>50000</v>
      </c>
      <c r="L45" s="9">
        <v>50000</v>
      </c>
      <c r="M45" s="9">
        <v>50000</v>
      </c>
    </row>
    <row r="46" spans="1:14" x14ac:dyDescent="0.2">
      <c r="A46" s="1">
        <v>520</v>
      </c>
      <c r="B46" s="1">
        <v>500</v>
      </c>
      <c r="C46" s="1">
        <v>929</v>
      </c>
      <c r="D46" s="1" t="s">
        <v>120</v>
      </c>
      <c r="E46" s="9">
        <v>19</v>
      </c>
      <c r="F46" s="8">
        <v>171</v>
      </c>
      <c r="G46" s="9">
        <v>53</v>
      </c>
      <c r="H46" s="9">
        <v>0</v>
      </c>
      <c r="I46" s="9">
        <v>0</v>
      </c>
      <c r="J46" s="9">
        <v>0</v>
      </c>
      <c r="K46" s="9">
        <v>383</v>
      </c>
      <c r="L46" s="9">
        <v>400</v>
      </c>
      <c r="M46" s="9">
        <v>400</v>
      </c>
    </row>
    <row r="47" spans="1:14" x14ac:dyDescent="0.2">
      <c r="A47" s="1">
        <v>520</v>
      </c>
      <c r="B47" s="1">
        <v>500</v>
      </c>
      <c r="C47" s="1">
        <v>620</v>
      </c>
      <c r="D47" s="1" t="s">
        <v>94</v>
      </c>
      <c r="E47" s="9">
        <v>0</v>
      </c>
      <c r="F47" s="8">
        <v>0</v>
      </c>
      <c r="G47" s="9">
        <v>7550</v>
      </c>
      <c r="H47" s="9">
        <v>15198</v>
      </c>
      <c r="I47" s="9">
        <v>20062</v>
      </c>
      <c r="J47" s="9">
        <v>15104</v>
      </c>
      <c r="K47" s="9">
        <v>28219</v>
      </c>
      <c r="L47" s="9">
        <v>30000</v>
      </c>
      <c r="M47" s="9">
        <v>30000</v>
      </c>
    </row>
    <row r="48" spans="1:14" x14ac:dyDescent="0.2">
      <c r="A48" s="1">
        <v>520</v>
      </c>
      <c r="B48" s="1">
        <v>500</v>
      </c>
      <c r="C48" s="1">
        <v>651</v>
      </c>
      <c r="D48" s="1" t="s">
        <v>168</v>
      </c>
      <c r="E48" s="9">
        <v>13744</v>
      </c>
      <c r="F48" s="8">
        <v>6298</v>
      </c>
      <c r="G48" s="9">
        <v>1687</v>
      </c>
      <c r="H48" s="9">
        <f>834+11</f>
        <v>845</v>
      </c>
      <c r="I48" s="9">
        <v>1715</v>
      </c>
      <c r="J48" s="9">
        <v>1005</v>
      </c>
      <c r="K48" s="9">
        <v>3754</v>
      </c>
      <c r="L48" s="9">
        <v>3700</v>
      </c>
      <c r="M48" s="9">
        <v>3700</v>
      </c>
    </row>
    <row r="49" spans="1:14" x14ac:dyDescent="0.2">
      <c r="A49" s="1">
        <v>520</v>
      </c>
      <c r="B49" s="1">
        <v>500</v>
      </c>
      <c r="C49" s="1">
        <v>655</v>
      </c>
      <c r="D49" s="1" t="s">
        <v>339</v>
      </c>
      <c r="E49" s="9">
        <v>2036</v>
      </c>
      <c r="F49" s="8">
        <v>1263</v>
      </c>
      <c r="G49" s="9">
        <v>1991</v>
      </c>
      <c r="H49" s="9">
        <v>2344</v>
      </c>
      <c r="I49" s="9">
        <v>2598</v>
      </c>
      <c r="J49" s="9">
        <v>3452</v>
      </c>
      <c r="K49" s="9">
        <v>6160</v>
      </c>
      <c r="L49" s="9">
        <v>6900</v>
      </c>
      <c r="M49" s="9">
        <v>6900</v>
      </c>
    </row>
    <row r="50" spans="1:14" x14ac:dyDescent="0.2">
      <c r="A50" s="1">
        <v>520</v>
      </c>
      <c r="B50" s="1">
        <v>500</v>
      </c>
      <c r="C50" s="1">
        <v>710</v>
      </c>
      <c r="D50" s="1" t="s">
        <v>283</v>
      </c>
      <c r="E50" s="9"/>
      <c r="F50" s="8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25000</v>
      </c>
      <c r="M50" s="9">
        <v>27500</v>
      </c>
    </row>
    <row r="51" spans="1:14" x14ac:dyDescent="0.2">
      <c r="A51" s="1">
        <v>520</v>
      </c>
      <c r="B51" s="1">
        <v>500</v>
      </c>
      <c r="C51" s="1">
        <v>720</v>
      </c>
      <c r="D51" s="1" t="s">
        <v>284</v>
      </c>
      <c r="E51" s="9"/>
      <c r="F51" s="8">
        <v>0</v>
      </c>
      <c r="G51" s="9">
        <v>0</v>
      </c>
      <c r="H51" s="9">
        <v>27187</v>
      </c>
      <c r="I51" s="9">
        <v>26712</v>
      </c>
      <c r="J51" s="9">
        <v>25762</v>
      </c>
      <c r="K51" s="9">
        <v>25288</v>
      </c>
      <c r="L51" s="9">
        <v>27119</v>
      </c>
      <c r="M51" s="9">
        <v>26557</v>
      </c>
    </row>
    <row r="52" spans="1:14" x14ac:dyDescent="0.2">
      <c r="A52" s="1">
        <v>520</v>
      </c>
      <c r="B52" s="1">
        <v>500</v>
      </c>
      <c r="C52" s="1">
        <v>810</v>
      </c>
      <c r="D52" s="1" t="s">
        <v>142</v>
      </c>
      <c r="E52" s="9">
        <v>0</v>
      </c>
      <c r="F52" s="8">
        <v>0</v>
      </c>
      <c r="G52" s="9">
        <v>5180</v>
      </c>
      <c r="H52" s="9">
        <v>3213</v>
      </c>
      <c r="I52" s="9">
        <v>622</v>
      </c>
      <c r="J52" s="9">
        <v>4905</v>
      </c>
      <c r="K52" s="9">
        <v>2362</v>
      </c>
      <c r="L52" s="9">
        <v>0</v>
      </c>
      <c r="M52" s="9">
        <v>0</v>
      </c>
      <c r="N52" s="41"/>
    </row>
    <row r="53" spans="1:14" x14ac:dyDescent="0.2">
      <c r="A53" s="1">
        <v>520</v>
      </c>
      <c r="B53" s="1">
        <v>500</v>
      </c>
      <c r="C53" s="1">
        <v>825</v>
      </c>
      <c r="D53" s="1" t="s">
        <v>169</v>
      </c>
      <c r="E53" s="9">
        <v>13300</v>
      </c>
      <c r="F53" s="8">
        <v>7060</v>
      </c>
      <c r="G53" s="9">
        <v>3503</v>
      </c>
      <c r="H53" s="9">
        <v>6018</v>
      </c>
      <c r="I53" s="9">
        <v>0</v>
      </c>
      <c r="J53" s="9">
        <v>0</v>
      </c>
      <c r="K53" s="9">
        <v>1600</v>
      </c>
      <c r="L53" s="9">
        <v>40000</v>
      </c>
      <c r="M53" s="9">
        <v>40000</v>
      </c>
    </row>
    <row r="54" spans="1:14" x14ac:dyDescent="0.2">
      <c r="A54" s="1">
        <v>520</v>
      </c>
      <c r="B54" s="1">
        <v>500</v>
      </c>
      <c r="C54" s="1">
        <v>830</v>
      </c>
      <c r="D54" s="1" t="s">
        <v>33</v>
      </c>
      <c r="E54" s="9">
        <v>5862</v>
      </c>
      <c r="F54" s="8">
        <v>0</v>
      </c>
      <c r="G54" s="9">
        <v>0</v>
      </c>
      <c r="H54" s="9">
        <v>0</v>
      </c>
      <c r="I54" s="9">
        <v>0</v>
      </c>
      <c r="J54" s="9">
        <v>0</v>
      </c>
      <c r="K54" s="9">
        <v>1872</v>
      </c>
      <c r="L54" s="9">
        <v>42400</v>
      </c>
      <c r="M54" s="9">
        <v>10000</v>
      </c>
    </row>
    <row r="55" spans="1:14" x14ac:dyDescent="0.2">
      <c r="E55" s="9"/>
      <c r="F55" s="8"/>
      <c r="G55" s="9"/>
      <c r="H55" s="9"/>
      <c r="I55" s="9"/>
      <c r="J55" s="9"/>
      <c r="K55" s="9"/>
      <c r="L55" s="9"/>
      <c r="M55" s="9"/>
    </row>
    <row r="56" spans="1:14" x14ac:dyDescent="0.2">
      <c r="A56" s="2" t="s">
        <v>1</v>
      </c>
      <c r="B56" s="2"/>
      <c r="C56" s="1" t="s">
        <v>1</v>
      </c>
      <c r="D56" s="1" t="s">
        <v>1</v>
      </c>
      <c r="E56" s="5">
        <v>0.93333333333333335</v>
      </c>
      <c r="F56" s="6" t="s">
        <v>2</v>
      </c>
      <c r="G56" s="2" t="s">
        <v>6</v>
      </c>
      <c r="H56" s="6" t="s">
        <v>290</v>
      </c>
      <c r="I56" s="6" t="s">
        <v>299</v>
      </c>
      <c r="J56" s="6" t="s">
        <v>301</v>
      </c>
      <c r="K56" s="6" t="s">
        <v>311</v>
      </c>
      <c r="L56" s="6" t="s">
        <v>319</v>
      </c>
      <c r="M56" s="6" t="s">
        <v>329</v>
      </c>
    </row>
    <row r="57" spans="1:14" x14ac:dyDescent="0.2">
      <c r="E57" s="7" t="s">
        <v>3</v>
      </c>
      <c r="F57" s="7" t="s">
        <v>3</v>
      </c>
      <c r="G57" s="7" t="s">
        <v>3</v>
      </c>
      <c r="H57" s="50" t="s">
        <v>3</v>
      </c>
      <c r="I57" s="50" t="s">
        <v>3</v>
      </c>
      <c r="J57" s="50" t="s">
        <v>3</v>
      </c>
      <c r="K57" s="50" t="s">
        <v>3</v>
      </c>
      <c r="L57" s="50" t="s">
        <v>5</v>
      </c>
      <c r="M57" s="50" t="s">
        <v>4</v>
      </c>
    </row>
    <row r="58" spans="1:14" x14ac:dyDescent="0.2">
      <c r="A58" s="1">
        <v>520</v>
      </c>
      <c r="B58" s="1">
        <v>500</v>
      </c>
      <c r="C58" s="1">
        <v>950</v>
      </c>
      <c r="D58" s="1" t="s">
        <v>178</v>
      </c>
      <c r="E58" s="9"/>
      <c r="F58" s="8">
        <v>-8263</v>
      </c>
      <c r="G58" s="9">
        <v>-6172</v>
      </c>
      <c r="H58" s="9">
        <v>-1264</v>
      </c>
      <c r="I58" s="9">
        <v>0</v>
      </c>
      <c r="J58" s="9">
        <v>862</v>
      </c>
      <c r="K58" s="9">
        <v>-1993.71</v>
      </c>
      <c r="L58" s="6">
        <v>0</v>
      </c>
      <c r="M58" s="9">
        <v>0</v>
      </c>
    </row>
    <row r="59" spans="1:14" x14ac:dyDescent="0.2">
      <c r="A59" s="1">
        <v>520</v>
      </c>
      <c r="B59" s="1">
        <v>500</v>
      </c>
      <c r="C59" s="1">
        <v>999</v>
      </c>
      <c r="D59" s="1" t="s">
        <v>350</v>
      </c>
      <c r="E59" s="9"/>
      <c r="F59" s="8"/>
      <c r="G59" s="9"/>
      <c r="H59" s="9">
        <v>-40563</v>
      </c>
      <c r="I59" s="9">
        <v>0</v>
      </c>
      <c r="J59" s="9">
        <v>0</v>
      </c>
      <c r="K59" s="9">
        <v>0</v>
      </c>
      <c r="L59" s="6">
        <v>0</v>
      </c>
      <c r="M59" s="9">
        <v>0</v>
      </c>
    </row>
    <row r="60" spans="1:14" x14ac:dyDescent="0.2">
      <c r="A60" s="1">
        <v>520</v>
      </c>
      <c r="B60" s="1">
        <v>999</v>
      </c>
      <c r="C60" s="1">
        <v>999</v>
      </c>
      <c r="D60" s="1" t="s">
        <v>177</v>
      </c>
      <c r="E60" s="11">
        <v>186001</v>
      </c>
      <c r="F60" s="18">
        <v>64381</v>
      </c>
      <c r="G60" s="11">
        <v>75225</v>
      </c>
      <c r="H60" s="11">
        <v>104156</v>
      </c>
      <c r="I60" s="11">
        <v>112761</v>
      </c>
      <c r="J60" s="11">
        <v>113154</v>
      </c>
      <c r="K60" s="11">
        <v>131148</v>
      </c>
      <c r="L60" s="58">
        <v>0</v>
      </c>
      <c r="M60" s="11">
        <v>0</v>
      </c>
    </row>
    <row r="61" spans="1:14" x14ac:dyDescent="0.2">
      <c r="I61" s="9"/>
      <c r="J61" s="9"/>
      <c r="K61" s="9"/>
      <c r="L61" s="9"/>
      <c r="M61" s="9"/>
    </row>
    <row r="62" spans="1:14" x14ac:dyDescent="0.2">
      <c r="D62" s="2" t="s">
        <v>174</v>
      </c>
      <c r="E62" s="32">
        <f>SUM(E23:E57)</f>
        <v>259922.93333333332</v>
      </c>
      <c r="F62" s="32">
        <f>SUM(F23:F57)</f>
        <v>235775</v>
      </c>
      <c r="G62" s="32">
        <f>SUM(G23:G57)</f>
        <v>250276</v>
      </c>
      <c r="H62" s="32">
        <f t="shared" ref="H62:M62" si="2">SUM(H23:H60)</f>
        <v>355461</v>
      </c>
      <c r="I62" s="32">
        <f t="shared" si="2"/>
        <v>416787</v>
      </c>
      <c r="J62" s="32">
        <f t="shared" si="2"/>
        <v>380873</v>
      </c>
      <c r="K62" s="32">
        <f t="shared" si="2"/>
        <v>518078.29</v>
      </c>
      <c r="L62" s="32">
        <f t="shared" si="2"/>
        <v>484769</v>
      </c>
      <c r="M62" s="32">
        <f t="shared" si="2"/>
        <v>468537</v>
      </c>
    </row>
    <row r="63" spans="1:14" x14ac:dyDescent="0.2">
      <c r="E63" s="9"/>
      <c r="F63" s="8"/>
      <c r="G63" s="9"/>
      <c r="H63" s="9"/>
      <c r="I63" s="9"/>
    </row>
    <row r="64" spans="1:14" x14ac:dyDescent="0.2">
      <c r="A64" s="2" t="s">
        <v>152</v>
      </c>
      <c r="I64" s="9"/>
      <c r="J64" s="9"/>
      <c r="K64" s="9"/>
      <c r="L64" s="9"/>
      <c r="M64" s="9"/>
    </row>
    <row r="65" spans="1:14" x14ac:dyDescent="0.2">
      <c r="I65" s="9"/>
      <c r="J65" s="9"/>
      <c r="K65" s="9"/>
      <c r="L65" s="9"/>
      <c r="M65" s="9"/>
    </row>
    <row r="66" spans="1:14" x14ac:dyDescent="0.2">
      <c r="A66" s="2" t="s">
        <v>171</v>
      </c>
      <c r="I66" s="9"/>
      <c r="J66" s="9"/>
      <c r="K66" s="9"/>
      <c r="L66" s="9"/>
      <c r="M66" s="9"/>
    </row>
    <row r="67" spans="1:14" x14ac:dyDescent="0.2">
      <c r="A67" s="1">
        <v>520</v>
      </c>
      <c r="B67" s="1">
        <v>500</v>
      </c>
      <c r="C67" s="1">
        <v>840</v>
      </c>
      <c r="D67" s="1" t="s">
        <v>25</v>
      </c>
      <c r="E67" s="1">
        <v>0</v>
      </c>
      <c r="F67" s="1">
        <v>0</v>
      </c>
      <c r="G67" s="1">
        <v>0</v>
      </c>
      <c r="H67" s="9">
        <v>0</v>
      </c>
      <c r="I67" s="9">
        <v>0</v>
      </c>
      <c r="J67" s="9">
        <v>0</v>
      </c>
      <c r="K67" s="9">
        <v>0</v>
      </c>
      <c r="L67" s="9">
        <v>250</v>
      </c>
      <c r="M67" s="9">
        <v>12500</v>
      </c>
    </row>
    <row r="68" spans="1:14" x14ac:dyDescent="0.2">
      <c r="A68" s="1">
        <v>520</v>
      </c>
      <c r="B68" s="1">
        <v>500</v>
      </c>
      <c r="C68" s="1">
        <v>845</v>
      </c>
      <c r="D68" s="1" t="s">
        <v>154</v>
      </c>
      <c r="E68" s="1">
        <v>0</v>
      </c>
      <c r="F68" s="1">
        <v>0</v>
      </c>
      <c r="G68" s="1">
        <v>9212</v>
      </c>
      <c r="H68" s="11">
        <v>0</v>
      </c>
      <c r="I68" s="11">
        <v>128832</v>
      </c>
      <c r="J68" s="11">
        <v>51300</v>
      </c>
      <c r="K68" s="11">
        <v>728</v>
      </c>
      <c r="L68" s="11">
        <v>0</v>
      </c>
      <c r="M68" s="11">
        <v>125000</v>
      </c>
      <c r="N68" s="1" t="s">
        <v>1</v>
      </c>
    </row>
    <row r="69" spans="1:14" x14ac:dyDescent="0.2">
      <c r="H69" s="9"/>
      <c r="I69" s="9"/>
      <c r="J69" s="9"/>
      <c r="K69" s="9"/>
      <c r="L69" s="9"/>
      <c r="M69" s="9"/>
    </row>
    <row r="70" spans="1:14" ht="26.25" thickBot="1" x14ac:dyDescent="0.25">
      <c r="D70" s="19" t="s">
        <v>175</v>
      </c>
      <c r="E70" s="1">
        <f t="shared" ref="E70:G70" si="3">SUM(E67:E68)</f>
        <v>0</v>
      </c>
      <c r="F70" s="1">
        <f t="shared" si="3"/>
        <v>0</v>
      </c>
      <c r="G70" s="1">
        <f t="shared" si="3"/>
        <v>9212</v>
      </c>
      <c r="H70" s="30">
        <f t="shared" ref="H70:J70" si="4">SUM(H67:H68)</f>
        <v>0</v>
      </c>
      <c r="I70" s="30">
        <f t="shared" si="4"/>
        <v>128832</v>
      </c>
      <c r="J70" s="30">
        <f t="shared" si="4"/>
        <v>51300</v>
      </c>
      <c r="K70" s="30">
        <f t="shared" ref="K70:M70" si="5">SUM(K67:K68)</f>
        <v>728</v>
      </c>
      <c r="L70" s="30">
        <f t="shared" si="5"/>
        <v>250</v>
      </c>
      <c r="M70" s="30">
        <f t="shared" si="5"/>
        <v>137500</v>
      </c>
    </row>
    <row r="71" spans="1:14" ht="13.5" thickTop="1" x14ac:dyDescent="0.2">
      <c r="H71" s="10"/>
      <c r="I71" s="9"/>
      <c r="J71" s="9"/>
      <c r="K71" s="9"/>
      <c r="L71" s="9"/>
      <c r="M71" s="9"/>
    </row>
    <row r="72" spans="1:14" x14ac:dyDescent="0.2">
      <c r="A72" s="2" t="s">
        <v>172</v>
      </c>
      <c r="H72" s="10"/>
      <c r="I72" s="9"/>
      <c r="J72" s="9"/>
      <c r="K72" s="9"/>
      <c r="L72" s="9"/>
      <c r="M72" s="9"/>
    </row>
    <row r="73" spans="1:14" x14ac:dyDescent="0.2">
      <c r="A73" s="1">
        <v>520</v>
      </c>
      <c r="B73" s="1">
        <v>500</v>
      </c>
      <c r="C73" s="1">
        <v>846</v>
      </c>
      <c r="D73" s="1" t="s">
        <v>25</v>
      </c>
      <c r="E73" s="1">
        <v>0</v>
      </c>
      <c r="F73" s="1">
        <v>0</v>
      </c>
      <c r="G73" s="9">
        <v>11552</v>
      </c>
      <c r="H73" s="9">
        <v>27001</v>
      </c>
      <c r="I73" s="9">
        <v>0</v>
      </c>
      <c r="J73" s="9">
        <v>0</v>
      </c>
      <c r="K73" s="9">
        <v>0</v>
      </c>
      <c r="L73" s="9">
        <v>0</v>
      </c>
      <c r="M73" s="9">
        <v>50000</v>
      </c>
    </row>
    <row r="74" spans="1:14" x14ac:dyDescent="0.2">
      <c r="A74" s="1">
        <v>520</v>
      </c>
      <c r="B74" s="1">
        <v>500</v>
      </c>
      <c r="C74" s="1">
        <v>848</v>
      </c>
      <c r="D74" s="1" t="s">
        <v>345</v>
      </c>
      <c r="E74" s="1">
        <v>0</v>
      </c>
      <c r="F74" s="1">
        <v>0</v>
      </c>
      <c r="G74" s="9">
        <v>44944</v>
      </c>
      <c r="H74" s="12">
        <v>51540</v>
      </c>
      <c r="I74" s="11">
        <v>0</v>
      </c>
      <c r="J74" s="11">
        <v>746</v>
      </c>
      <c r="K74" s="11">
        <v>1206</v>
      </c>
      <c r="L74" s="11">
        <v>60000</v>
      </c>
      <c r="M74" s="11">
        <v>500000</v>
      </c>
    </row>
    <row r="75" spans="1:14" x14ac:dyDescent="0.2">
      <c r="G75" s="9"/>
      <c r="H75" s="10"/>
      <c r="I75" s="9"/>
      <c r="J75" s="9"/>
      <c r="K75" s="9"/>
      <c r="L75" s="9"/>
      <c r="M75" s="9"/>
    </row>
    <row r="76" spans="1:14" ht="13.5" thickBot="1" x14ac:dyDescent="0.25">
      <c r="D76" s="2" t="s">
        <v>160</v>
      </c>
      <c r="E76" s="1">
        <f t="shared" ref="E76:G76" si="6">SUM(E73:E74)</f>
        <v>0</v>
      </c>
      <c r="F76" s="1">
        <f t="shared" si="6"/>
        <v>0</v>
      </c>
      <c r="G76" s="9">
        <f t="shared" si="6"/>
        <v>56496</v>
      </c>
      <c r="H76" s="42">
        <f t="shared" ref="H76:J76" si="7">SUM(H73:H74)</f>
        <v>78541</v>
      </c>
      <c r="I76" s="30">
        <f t="shared" si="7"/>
        <v>0</v>
      </c>
      <c r="J76" s="30">
        <f t="shared" si="7"/>
        <v>746</v>
      </c>
      <c r="K76" s="30">
        <f t="shared" ref="K76:M76" si="8">SUM(K73:K74)</f>
        <v>1206</v>
      </c>
      <c r="L76" s="30">
        <f t="shared" si="8"/>
        <v>60000</v>
      </c>
      <c r="M76" s="30">
        <f t="shared" si="8"/>
        <v>550000</v>
      </c>
    </row>
    <row r="77" spans="1:14" ht="13.5" thickTop="1" x14ac:dyDescent="0.2">
      <c r="G77" s="9"/>
      <c r="H77" s="10"/>
      <c r="I77" s="9"/>
      <c r="J77" s="9"/>
      <c r="K77" s="9"/>
      <c r="L77" s="9"/>
      <c r="M77" s="9"/>
    </row>
    <row r="78" spans="1:14" x14ac:dyDescent="0.2">
      <c r="A78" s="2" t="s">
        <v>173</v>
      </c>
      <c r="G78" s="9"/>
      <c r="H78" s="10"/>
      <c r="I78" s="9"/>
      <c r="J78" s="9"/>
      <c r="K78" s="9"/>
      <c r="L78" s="9"/>
      <c r="M78" s="9"/>
    </row>
    <row r="79" spans="1:14" x14ac:dyDescent="0.2">
      <c r="A79" s="1">
        <v>520</v>
      </c>
      <c r="B79" s="1">
        <v>500</v>
      </c>
      <c r="C79" s="1">
        <v>850</v>
      </c>
      <c r="D79" s="1" t="s">
        <v>25</v>
      </c>
      <c r="E79" s="1">
        <v>0</v>
      </c>
      <c r="F79" s="1">
        <v>0</v>
      </c>
      <c r="G79" s="9">
        <v>6712</v>
      </c>
      <c r="H79" s="9">
        <v>0</v>
      </c>
      <c r="I79" s="9">
        <v>29986</v>
      </c>
      <c r="J79" s="9">
        <v>22119</v>
      </c>
      <c r="K79" s="9">
        <v>2493</v>
      </c>
      <c r="L79" s="9">
        <v>14000</v>
      </c>
      <c r="M79" s="9">
        <v>30000</v>
      </c>
    </row>
    <row r="80" spans="1:14" x14ac:dyDescent="0.2">
      <c r="A80" s="1">
        <v>520</v>
      </c>
      <c r="B80" s="1">
        <v>500</v>
      </c>
      <c r="C80" s="1">
        <v>860</v>
      </c>
      <c r="D80" s="1" t="s">
        <v>368</v>
      </c>
      <c r="E80" s="9">
        <v>0</v>
      </c>
      <c r="F80" s="9">
        <v>0</v>
      </c>
      <c r="G80" s="9">
        <v>45675</v>
      </c>
      <c r="H80" s="11">
        <v>0</v>
      </c>
      <c r="I80" s="11">
        <v>36120</v>
      </c>
      <c r="J80" s="11">
        <v>14865</v>
      </c>
      <c r="K80" s="11">
        <v>0</v>
      </c>
      <c r="L80" s="11">
        <v>2000</v>
      </c>
      <c r="M80" s="11">
        <v>300000</v>
      </c>
    </row>
    <row r="81" spans="1:13" x14ac:dyDescent="0.2">
      <c r="A81" s="1" t="s">
        <v>1</v>
      </c>
      <c r="B81" s="1" t="s">
        <v>1</v>
      </c>
      <c r="E81" s="9"/>
      <c r="F81" s="9"/>
      <c r="G81" s="9"/>
      <c r="H81" s="9"/>
      <c r="I81" s="9"/>
      <c r="J81" s="9"/>
      <c r="K81" s="9"/>
      <c r="L81" s="9"/>
      <c r="M81" s="9"/>
    </row>
    <row r="82" spans="1:13" ht="13.5" thickBot="1" x14ac:dyDescent="0.25">
      <c r="A82" s="1" t="s">
        <v>1</v>
      </c>
      <c r="B82" s="1" t="s">
        <v>1</v>
      </c>
      <c r="D82" s="2" t="s">
        <v>176</v>
      </c>
      <c r="E82" s="32">
        <f t="shared" ref="E82:G82" si="9">SUM(E79:E80)</f>
        <v>0</v>
      </c>
      <c r="F82" s="32">
        <f t="shared" si="9"/>
        <v>0</v>
      </c>
      <c r="G82" s="32">
        <f t="shared" si="9"/>
        <v>52387</v>
      </c>
      <c r="H82" s="30">
        <f t="shared" ref="H82:J82" si="10">SUM(H79:H80)</f>
        <v>0</v>
      </c>
      <c r="I82" s="30">
        <f t="shared" si="10"/>
        <v>66106</v>
      </c>
      <c r="J82" s="30">
        <f t="shared" si="10"/>
        <v>36984</v>
      </c>
      <c r="K82" s="30">
        <f t="shared" ref="K82:M82" si="11">SUM(K79:K80)</f>
        <v>2493</v>
      </c>
      <c r="L82" s="30">
        <f t="shared" si="11"/>
        <v>16000</v>
      </c>
      <c r="M82" s="30">
        <f t="shared" si="11"/>
        <v>330000</v>
      </c>
    </row>
    <row r="83" spans="1:13" ht="13.5" thickTop="1" x14ac:dyDescent="0.2">
      <c r="D83" s="2"/>
      <c r="E83" s="32"/>
      <c r="F83" s="32"/>
      <c r="G83" s="32"/>
      <c r="H83" s="15"/>
      <c r="I83" s="9"/>
      <c r="J83" s="9"/>
      <c r="K83" s="9"/>
      <c r="L83" s="9"/>
      <c r="M83" s="9"/>
    </row>
    <row r="84" spans="1:13" x14ac:dyDescent="0.2">
      <c r="A84" s="1" t="s">
        <v>1</v>
      </c>
      <c r="B84" s="1" t="s">
        <v>1</v>
      </c>
      <c r="D84" s="2" t="s">
        <v>157</v>
      </c>
      <c r="E84" s="32">
        <f t="shared" ref="E84:M84" si="12" xml:space="preserve"> SUM(E62, E70, E76, E82)</f>
        <v>259922.93333333332</v>
      </c>
      <c r="F84" s="32">
        <f t="shared" si="12"/>
        <v>235775</v>
      </c>
      <c r="G84" s="32">
        <f t="shared" si="12"/>
        <v>368371</v>
      </c>
      <c r="H84" s="32">
        <f t="shared" si="12"/>
        <v>434002</v>
      </c>
      <c r="I84" s="32">
        <f t="shared" si="12"/>
        <v>611725</v>
      </c>
      <c r="J84" s="32">
        <f t="shared" si="12"/>
        <v>469903</v>
      </c>
      <c r="K84" s="32">
        <f t="shared" si="12"/>
        <v>522505.29</v>
      </c>
      <c r="L84" s="32">
        <f t="shared" si="12"/>
        <v>561019</v>
      </c>
      <c r="M84" s="32">
        <f t="shared" si="12"/>
        <v>1486037</v>
      </c>
    </row>
    <row r="85" spans="1:13" x14ac:dyDescent="0.2">
      <c r="D85" s="2"/>
      <c r="E85" s="32"/>
      <c r="F85" s="32"/>
      <c r="G85" s="32"/>
      <c r="H85" s="15"/>
      <c r="I85" s="9"/>
      <c r="J85" s="9"/>
      <c r="K85" s="9"/>
      <c r="L85" s="9"/>
      <c r="M85" s="9"/>
    </row>
    <row r="86" spans="1:13" x14ac:dyDescent="0.2">
      <c r="A86" s="1" t="s">
        <v>1</v>
      </c>
      <c r="B86" s="1" t="s">
        <v>1</v>
      </c>
      <c r="D86" s="2" t="s">
        <v>158</v>
      </c>
      <c r="E86" s="9">
        <f>SUM(E18-E84)</f>
        <v>79944.06666666668</v>
      </c>
      <c r="F86" s="9">
        <v>-141891</v>
      </c>
      <c r="G86" s="9">
        <f t="shared" ref="G86:M86" si="13">SUM(G18-G84)</f>
        <v>-36939</v>
      </c>
      <c r="H86" s="61">
        <f t="shared" si="13"/>
        <v>-827</v>
      </c>
      <c r="I86" s="61">
        <f t="shared" si="13"/>
        <v>-26685</v>
      </c>
      <c r="J86" s="61">
        <f t="shared" si="13"/>
        <v>172993</v>
      </c>
      <c r="K86" s="61">
        <f t="shared" si="13"/>
        <v>31536.48000000004</v>
      </c>
      <c r="L86" s="61">
        <f t="shared" si="13"/>
        <v>48737</v>
      </c>
      <c r="M86" s="61">
        <f t="shared" si="13"/>
        <v>-871037</v>
      </c>
    </row>
    <row r="87" spans="1:13" x14ac:dyDescent="0.2">
      <c r="I87" s="9"/>
      <c r="J87" s="9"/>
      <c r="K87" s="9"/>
      <c r="L87" s="9"/>
      <c r="M87" s="9"/>
    </row>
    <row r="88" spans="1:13" x14ac:dyDescent="0.2">
      <c r="D88" s="2" t="s">
        <v>15</v>
      </c>
      <c r="G88" s="13">
        <f>SUM(G86:G86)</f>
        <v>-36939</v>
      </c>
      <c r="H88" s="62">
        <v>417308</v>
      </c>
      <c r="I88" s="62">
        <v>390623</v>
      </c>
      <c r="J88" s="62">
        <v>560064</v>
      </c>
      <c r="K88" s="62">
        <v>591601</v>
      </c>
      <c r="L88" s="62">
        <v>1005000</v>
      </c>
      <c r="M88" s="62">
        <f>L88+M86</f>
        <v>133963</v>
      </c>
    </row>
    <row r="89" spans="1:13" x14ac:dyDescent="0.2">
      <c r="E89" s="15" t="s">
        <v>1</v>
      </c>
      <c r="F89" s="15" t="s">
        <v>1</v>
      </c>
      <c r="G89" s="15" t="s">
        <v>1</v>
      </c>
      <c r="H89" s="15"/>
      <c r="I89" s="15" t="s">
        <v>1</v>
      </c>
    </row>
    <row r="102" spans="2:2" x14ac:dyDescent="0.2">
      <c r="B102" s="1" t="s">
        <v>1</v>
      </c>
    </row>
    <row r="103" spans="2:2" x14ac:dyDescent="0.2">
      <c r="B103" s="1" t="s">
        <v>1</v>
      </c>
    </row>
    <row r="133" spans="2:2" x14ac:dyDescent="0.2">
      <c r="B133" s="43"/>
    </row>
  </sheetData>
  <printOptions horizontalCentered="1"/>
  <pageMargins left="0.25" right="0.25" top="0.75" bottom="0.75" header="0.3" footer="0.3"/>
  <pageSetup orientation="portrait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00"/>
  <sheetViews>
    <sheetView tabSelected="1" topLeftCell="A22" workbookViewId="0">
      <selection activeCell="P40" sqref="P40"/>
    </sheetView>
  </sheetViews>
  <sheetFormatPr defaultColWidth="9.140625" defaultRowHeight="12.75" x14ac:dyDescent="0.2"/>
  <cols>
    <col min="1" max="1" width="4.7109375" style="1" customWidth="1"/>
    <col min="2" max="2" width="5" style="1" bestFit="1" customWidth="1"/>
    <col min="3" max="3" width="18.5703125" style="1" bestFit="1" customWidth="1"/>
    <col min="4" max="6" width="9.7109375" style="1" hidden="1" customWidth="1"/>
    <col min="7" max="8" width="11" style="1" bestFit="1" customWidth="1"/>
    <col min="9" max="10" width="11" style="1" customWidth="1"/>
    <col min="11" max="11" width="11.140625" style="1" customWidth="1"/>
    <col min="12" max="12" width="11" style="1" customWidth="1"/>
    <col min="13" max="13" width="10.28515625" style="1" bestFit="1" customWidth="1"/>
    <col min="14" max="15" width="9.140625" style="1"/>
    <col min="16" max="16" width="13.5703125" style="1" bestFit="1" customWidth="1"/>
    <col min="17" max="16384" width="9.140625" style="1"/>
  </cols>
  <sheetData>
    <row r="1" spans="1:12" x14ac:dyDescent="0.2">
      <c r="C1" s="2" t="s">
        <v>0</v>
      </c>
    </row>
    <row r="2" spans="1:12" x14ac:dyDescent="0.2">
      <c r="C2" s="2" t="s">
        <v>334</v>
      </c>
    </row>
    <row r="4" spans="1:12" x14ac:dyDescent="0.2">
      <c r="A4" s="3"/>
      <c r="B4" s="3"/>
      <c r="C4" s="4" t="s">
        <v>179</v>
      </c>
      <c r="D4" s="3"/>
      <c r="E4" s="3"/>
      <c r="F4" s="3"/>
      <c r="G4" s="3"/>
      <c r="H4" s="3"/>
      <c r="I4" s="3"/>
      <c r="J4" s="3"/>
      <c r="K4" s="3"/>
      <c r="L4" s="3"/>
    </row>
    <row r="5" spans="1:12" x14ac:dyDescent="0.2">
      <c r="A5" s="2" t="s">
        <v>1</v>
      </c>
      <c r="B5" s="1" t="s">
        <v>1</v>
      </c>
      <c r="C5" s="1" t="s">
        <v>1</v>
      </c>
      <c r="D5" s="5">
        <v>0.93333333333333335</v>
      </c>
      <c r="E5" s="6" t="s">
        <v>2</v>
      </c>
      <c r="F5" s="6" t="s">
        <v>6</v>
      </c>
      <c r="G5" s="6" t="s">
        <v>290</v>
      </c>
      <c r="H5" s="6" t="s">
        <v>299</v>
      </c>
      <c r="I5" s="6" t="s">
        <v>301</v>
      </c>
      <c r="J5" s="6" t="s">
        <v>311</v>
      </c>
      <c r="K5" s="6" t="s">
        <v>319</v>
      </c>
      <c r="L5" s="6" t="s">
        <v>329</v>
      </c>
    </row>
    <row r="6" spans="1:12" x14ac:dyDescent="0.2">
      <c r="D6" s="7" t="s">
        <v>3</v>
      </c>
      <c r="E6" s="50" t="s">
        <v>3</v>
      </c>
      <c r="F6" s="50" t="s">
        <v>3</v>
      </c>
      <c r="G6" s="50" t="s">
        <v>3</v>
      </c>
      <c r="H6" s="50" t="s">
        <v>3</v>
      </c>
      <c r="I6" s="50" t="s">
        <v>3</v>
      </c>
      <c r="J6" s="50" t="s">
        <v>3</v>
      </c>
      <c r="K6" s="50" t="s">
        <v>5</v>
      </c>
      <c r="L6" s="50" t="s">
        <v>4</v>
      </c>
    </row>
    <row r="7" spans="1:12" x14ac:dyDescent="0.2">
      <c r="F7" s="9"/>
      <c r="G7" s="9"/>
      <c r="H7" s="9"/>
      <c r="I7" s="9"/>
      <c r="J7" s="9"/>
      <c r="K7" s="9"/>
      <c r="L7" s="9"/>
    </row>
    <row r="8" spans="1:12" x14ac:dyDescent="0.2">
      <c r="A8" s="7" t="s">
        <v>8</v>
      </c>
      <c r="G8" s="9"/>
      <c r="H8" s="9"/>
    </row>
    <row r="9" spans="1:12" x14ac:dyDescent="0.2">
      <c r="A9" s="26" t="s">
        <v>180</v>
      </c>
      <c r="B9" s="1">
        <v>4365</v>
      </c>
      <c r="C9" s="26" t="s">
        <v>128</v>
      </c>
      <c r="D9" s="9">
        <v>2150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</row>
    <row r="10" spans="1:12" x14ac:dyDescent="0.2">
      <c r="A10" s="26" t="s">
        <v>180</v>
      </c>
      <c r="B10" s="1">
        <v>4367</v>
      </c>
      <c r="C10" s="26" t="s">
        <v>129</v>
      </c>
      <c r="D10" s="9">
        <v>34887</v>
      </c>
      <c r="E10" s="9">
        <v>38789</v>
      </c>
      <c r="F10" s="9">
        <v>28843</v>
      </c>
      <c r="G10" s="9">
        <v>28782</v>
      </c>
      <c r="H10" s="9">
        <v>27744</v>
      </c>
      <c r="I10" s="9">
        <v>30536</v>
      </c>
      <c r="J10" s="9">
        <v>35451</v>
      </c>
      <c r="K10" s="9">
        <v>36000</v>
      </c>
      <c r="L10" s="9">
        <v>36000</v>
      </c>
    </row>
    <row r="11" spans="1:12" x14ac:dyDescent="0.2">
      <c r="A11" s="26" t="s">
        <v>180</v>
      </c>
      <c r="B11" s="1">
        <v>4368</v>
      </c>
      <c r="C11" s="26" t="s">
        <v>130</v>
      </c>
      <c r="D11" s="9">
        <v>2615638</v>
      </c>
      <c r="E11" s="9">
        <v>2644635</v>
      </c>
      <c r="F11" s="9">
        <v>2570694</v>
      </c>
      <c r="G11" s="9">
        <v>2374879</v>
      </c>
      <c r="H11" s="9">
        <v>2372786</v>
      </c>
      <c r="I11" s="9">
        <v>2419671</v>
      </c>
      <c r="J11" s="9">
        <v>2432554</v>
      </c>
      <c r="K11" s="9">
        <v>2500000</v>
      </c>
      <c r="L11" s="9">
        <v>2550000</v>
      </c>
    </row>
    <row r="12" spans="1:12" x14ac:dyDescent="0.2">
      <c r="A12" s="26" t="s">
        <v>180</v>
      </c>
      <c r="B12" s="1">
        <v>4369</v>
      </c>
      <c r="C12" s="26" t="s">
        <v>342</v>
      </c>
      <c r="D12" s="9"/>
      <c r="E12" s="9"/>
      <c r="F12" s="9"/>
      <c r="G12" s="9">
        <v>64863</v>
      </c>
      <c r="H12" s="9">
        <v>0</v>
      </c>
      <c r="I12" s="9">
        <v>0</v>
      </c>
      <c r="J12" s="9">
        <v>68228</v>
      </c>
      <c r="K12" s="9">
        <v>70000</v>
      </c>
      <c r="L12" s="9">
        <v>70000</v>
      </c>
    </row>
    <row r="13" spans="1:12" x14ac:dyDescent="0.2">
      <c r="A13" s="26" t="s">
        <v>180</v>
      </c>
      <c r="B13" s="1">
        <v>4370</v>
      </c>
      <c r="C13" s="26" t="s">
        <v>343</v>
      </c>
      <c r="D13" s="9"/>
      <c r="E13" s="9"/>
      <c r="F13" s="9"/>
      <c r="G13" s="9">
        <v>0</v>
      </c>
      <c r="H13" s="9">
        <v>0</v>
      </c>
      <c r="I13" s="9">
        <v>0</v>
      </c>
      <c r="J13" s="9">
        <v>49296</v>
      </c>
      <c r="K13" s="9">
        <v>50000</v>
      </c>
      <c r="L13" s="9">
        <v>50000</v>
      </c>
    </row>
    <row r="14" spans="1:12" x14ac:dyDescent="0.2">
      <c r="A14" s="26" t="s">
        <v>180</v>
      </c>
      <c r="B14" s="1">
        <v>4374</v>
      </c>
      <c r="C14" s="26" t="s">
        <v>325</v>
      </c>
      <c r="D14" s="9">
        <v>0</v>
      </c>
      <c r="E14" s="9">
        <v>31</v>
      </c>
      <c r="F14" s="9">
        <v>0</v>
      </c>
      <c r="G14" s="9">
        <v>3434</v>
      </c>
      <c r="H14" s="9">
        <v>3194</v>
      </c>
      <c r="I14" s="9">
        <v>5144</v>
      </c>
      <c r="J14" s="9">
        <v>19289</v>
      </c>
      <c r="K14" s="70">
        <v>5300</v>
      </c>
      <c r="L14" s="9">
        <v>5000</v>
      </c>
    </row>
    <row r="15" spans="1:12" x14ac:dyDescent="0.2">
      <c r="A15" s="26" t="s">
        <v>180</v>
      </c>
      <c r="B15" s="1">
        <v>4381</v>
      </c>
      <c r="C15" s="26" t="s">
        <v>113</v>
      </c>
      <c r="D15" s="9">
        <v>520</v>
      </c>
      <c r="E15" s="9">
        <v>4549</v>
      </c>
      <c r="F15" s="9">
        <v>9612</v>
      </c>
      <c r="G15" s="9">
        <v>3940</v>
      </c>
      <c r="H15" s="9">
        <v>-24676</v>
      </c>
      <c r="I15" s="9">
        <v>6176</v>
      </c>
      <c r="J15" s="9">
        <v>21873</v>
      </c>
      <c r="K15" s="9">
        <v>22000</v>
      </c>
      <c r="L15" s="70">
        <v>45000</v>
      </c>
    </row>
    <row r="16" spans="1:12" x14ac:dyDescent="0.2">
      <c r="A16" s="26" t="s">
        <v>180</v>
      </c>
      <c r="B16" s="1">
        <v>4389</v>
      </c>
      <c r="C16" s="26" t="s">
        <v>20</v>
      </c>
      <c r="D16" s="9">
        <v>58008</v>
      </c>
      <c r="E16" s="9">
        <v>3335</v>
      </c>
      <c r="F16" s="9">
        <v>0</v>
      </c>
      <c r="G16" s="9">
        <v>1207</v>
      </c>
      <c r="H16" s="9">
        <v>6000</v>
      </c>
      <c r="I16" s="9">
        <v>5375</v>
      </c>
      <c r="J16" s="9">
        <v>5000</v>
      </c>
      <c r="K16" s="9">
        <v>6000</v>
      </c>
      <c r="L16" s="9">
        <v>5000</v>
      </c>
    </row>
    <row r="17" spans="1:19" x14ac:dyDescent="0.2">
      <c r="A17" s="26" t="s">
        <v>180</v>
      </c>
      <c r="B17" s="1">
        <v>4390</v>
      </c>
      <c r="C17" s="26" t="s">
        <v>132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8981</v>
      </c>
      <c r="L17" s="9">
        <v>0</v>
      </c>
    </row>
    <row r="18" spans="1:19" x14ac:dyDescent="0.2">
      <c r="A18" s="26" t="s">
        <v>1</v>
      </c>
      <c r="C18" s="26"/>
      <c r="G18" s="9"/>
      <c r="H18" s="9"/>
      <c r="I18" s="9"/>
      <c r="J18" s="9"/>
      <c r="K18" s="9"/>
      <c r="L18" s="9"/>
    </row>
    <row r="19" spans="1:19" x14ac:dyDescent="0.2">
      <c r="A19" s="26"/>
      <c r="C19" s="31" t="s">
        <v>133</v>
      </c>
      <c r="D19" s="32">
        <f t="shared" ref="D19:F19" si="0">SUM(D9:D17)</f>
        <v>2711203</v>
      </c>
      <c r="E19" s="32">
        <f t="shared" si="0"/>
        <v>2691339</v>
      </c>
      <c r="F19" s="32">
        <f t="shared" si="0"/>
        <v>2609149</v>
      </c>
      <c r="G19" s="32">
        <f t="shared" ref="G19:I19" si="1">SUM(G9:G17)</f>
        <v>2477105</v>
      </c>
      <c r="H19" s="32">
        <f t="shared" si="1"/>
        <v>2385048</v>
      </c>
      <c r="I19" s="32">
        <f t="shared" si="1"/>
        <v>2466902</v>
      </c>
      <c r="J19" s="32">
        <f t="shared" ref="J19:L19" si="2">SUM(J9:J17)</f>
        <v>2631691</v>
      </c>
      <c r="K19" s="32">
        <f t="shared" si="2"/>
        <v>2698281</v>
      </c>
      <c r="L19" s="32">
        <f t="shared" si="2"/>
        <v>2761000</v>
      </c>
    </row>
    <row r="21" spans="1:19" x14ac:dyDescent="0.2">
      <c r="A21" s="36" t="s">
        <v>14</v>
      </c>
    </row>
    <row r="22" spans="1:19" x14ac:dyDescent="0.2">
      <c r="A22" s="2" t="s">
        <v>1</v>
      </c>
      <c r="B22" s="1" t="s">
        <v>1</v>
      </c>
      <c r="C22" s="1" t="s">
        <v>1</v>
      </c>
      <c r="D22" s="5">
        <v>0.93333333333333335</v>
      </c>
      <c r="E22" s="6" t="s">
        <v>2</v>
      </c>
      <c r="F22" s="6" t="s">
        <v>6</v>
      </c>
      <c r="G22" s="6" t="s">
        <v>290</v>
      </c>
      <c r="H22" s="6" t="s">
        <v>299</v>
      </c>
      <c r="I22" s="6" t="s">
        <v>301</v>
      </c>
      <c r="J22" s="6" t="s">
        <v>311</v>
      </c>
      <c r="K22" s="6" t="s">
        <v>319</v>
      </c>
      <c r="L22" s="6" t="s">
        <v>329</v>
      </c>
    </row>
    <row r="23" spans="1:19" x14ac:dyDescent="0.2">
      <c r="D23" s="7" t="s">
        <v>3</v>
      </c>
      <c r="E23" s="50" t="s">
        <v>3</v>
      </c>
      <c r="F23" s="50" t="s">
        <v>3</v>
      </c>
      <c r="G23" s="50" t="s">
        <v>3</v>
      </c>
      <c r="H23" s="50" t="s">
        <v>3</v>
      </c>
      <c r="I23" s="50" t="s">
        <v>3</v>
      </c>
      <c r="J23" s="50" t="s">
        <v>3</v>
      </c>
      <c r="K23" s="50" t="s">
        <v>5</v>
      </c>
      <c r="L23" s="50" t="s">
        <v>4</v>
      </c>
    </row>
    <row r="25" spans="1:19" x14ac:dyDescent="0.2">
      <c r="A25" s="1">
        <v>530</v>
      </c>
      <c r="B25" s="1">
        <v>421</v>
      </c>
      <c r="C25" s="1" t="s">
        <v>135</v>
      </c>
      <c r="D25" s="9">
        <v>221663</v>
      </c>
      <c r="E25" s="8">
        <v>225836</v>
      </c>
      <c r="F25" s="9">
        <v>236500</v>
      </c>
      <c r="G25" s="10">
        <v>319302</v>
      </c>
      <c r="H25" s="9">
        <v>355581</v>
      </c>
      <c r="I25" s="9">
        <v>341605</v>
      </c>
      <c r="J25" s="9">
        <v>342575</v>
      </c>
      <c r="K25" s="9">
        <v>310000</v>
      </c>
      <c r="L25" s="70">
        <v>317075.20000000001</v>
      </c>
      <c r="P25" s="9"/>
      <c r="Q25" s="1" t="s">
        <v>1</v>
      </c>
      <c r="S25" s="1" t="s">
        <v>1</v>
      </c>
    </row>
    <row r="26" spans="1:19" x14ac:dyDescent="0.2">
      <c r="A26" s="1">
        <v>530</v>
      </c>
      <c r="B26" s="1">
        <v>422</v>
      </c>
      <c r="C26" s="1" t="s">
        <v>101</v>
      </c>
      <c r="D26" s="9">
        <v>2802</v>
      </c>
      <c r="E26" s="8">
        <v>3848</v>
      </c>
      <c r="F26" s="9">
        <v>4908</v>
      </c>
      <c r="G26" s="10">
        <v>7017</v>
      </c>
      <c r="H26" s="9">
        <v>5313</v>
      </c>
      <c r="I26" s="9">
        <v>3860</v>
      </c>
      <c r="J26" s="9">
        <v>3463</v>
      </c>
      <c r="K26" s="9">
        <v>4900</v>
      </c>
      <c r="L26" s="9">
        <v>5000</v>
      </c>
    </row>
    <row r="27" spans="1:19" x14ac:dyDescent="0.2">
      <c r="A27" s="1">
        <v>530</v>
      </c>
      <c r="B27" s="1">
        <v>451</v>
      </c>
      <c r="C27" s="1" t="s">
        <v>24</v>
      </c>
      <c r="D27" s="9">
        <v>61098</v>
      </c>
      <c r="E27" s="8">
        <v>70079</v>
      </c>
      <c r="F27" s="9">
        <v>61713</v>
      </c>
      <c r="G27" s="10">
        <v>100103</v>
      </c>
      <c r="H27" s="9">
        <v>71271</v>
      </c>
      <c r="I27" s="9">
        <v>60059</v>
      </c>
      <c r="J27" s="9">
        <v>54792</v>
      </c>
      <c r="K27" s="9">
        <v>56000</v>
      </c>
      <c r="L27" s="9">
        <v>65000</v>
      </c>
    </row>
    <row r="28" spans="1:19" x14ac:dyDescent="0.2">
      <c r="A28" s="1">
        <v>530</v>
      </c>
      <c r="B28" s="1">
        <v>461</v>
      </c>
      <c r="C28" s="1" t="s">
        <v>137</v>
      </c>
      <c r="D28" s="9">
        <v>12975</v>
      </c>
      <c r="E28" s="8">
        <v>13299</v>
      </c>
      <c r="F28" s="9">
        <v>14403</v>
      </c>
      <c r="G28" s="9">
        <v>19736</v>
      </c>
      <c r="H28" s="9">
        <v>21449</v>
      </c>
      <c r="I28" s="9">
        <v>20353</v>
      </c>
      <c r="J28" s="9">
        <v>20299</v>
      </c>
      <c r="K28" s="9">
        <v>19000</v>
      </c>
      <c r="L28" s="9">
        <v>18000</v>
      </c>
    </row>
    <row r="29" spans="1:19" x14ac:dyDescent="0.2">
      <c r="A29" s="1">
        <v>530</v>
      </c>
      <c r="B29" s="1">
        <v>462</v>
      </c>
      <c r="C29" s="1" t="s">
        <v>138</v>
      </c>
      <c r="D29" s="9">
        <v>3034</v>
      </c>
      <c r="E29" s="8">
        <v>3110</v>
      </c>
      <c r="F29" s="9">
        <v>3368</v>
      </c>
      <c r="G29" s="9">
        <v>4616</v>
      </c>
      <c r="H29" s="9">
        <v>5016</v>
      </c>
      <c r="I29" s="9">
        <v>4760</v>
      </c>
      <c r="J29" s="9">
        <v>4747</v>
      </c>
      <c r="K29" s="9">
        <v>4400</v>
      </c>
      <c r="L29" s="9">
        <v>4200</v>
      </c>
    </row>
    <row r="30" spans="1:19" x14ac:dyDescent="0.2">
      <c r="A30" s="1">
        <v>530</v>
      </c>
      <c r="B30" s="1">
        <v>463</v>
      </c>
      <c r="C30" s="1" t="s">
        <v>139</v>
      </c>
      <c r="D30" s="9">
        <v>33141</v>
      </c>
      <c r="E30" s="8">
        <v>35700</v>
      </c>
      <c r="F30" s="9">
        <v>37653</v>
      </c>
      <c r="G30" s="9">
        <v>51118</v>
      </c>
      <c r="H30" s="9">
        <v>49288</v>
      </c>
      <c r="I30" s="9">
        <v>43865</v>
      </c>
      <c r="J30" s="9">
        <v>40872</v>
      </c>
      <c r="K30" s="9">
        <v>42000</v>
      </c>
      <c r="L30" s="9">
        <v>38000</v>
      </c>
    </row>
    <row r="31" spans="1:19" x14ac:dyDescent="0.2">
      <c r="A31" s="1">
        <v>530</v>
      </c>
      <c r="B31" s="1">
        <v>475</v>
      </c>
      <c r="C31" s="1" t="s">
        <v>313</v>
      </c>
      <c r="D31" s="9"/>
      <c r="E31" s="8">
        <v>0</v>
      </c>
      <c r="F31" s="9">
        <v>0</v>
      </c>
      <c r="G31" s="9">
        <v>0</v>
      </c>
      <c r="H31" s="9">
        <v>361</v>
      </c>
      <c r="I31" s="9">
        <v>1076</v>
      </c>
      <c r="J31" s="9">
        <v>1072</v>
      </c>
      <c r="K31" s="9">
        <v>2000</v>
      </c>
      <c r="L31" s="9">
        <v>2000</v>
      </c>
    </row>
    <row r="32" spans="1:19" x14ac:dyDescent="0.2">
      <c r="A32" s="1">
        <v>530</v>
      </c>
      <c r="B32" s="1">
        <v>511</v>
      </c>
      <c r="C32" s="1" t="s">
        <v>259</v>
      </c>
      <c r="D32" s="9">
        <v>1266</v>
      </c>
      <c r="E32" s="9">
        <v>2548</v>
      </c>
      <c r="F32" s="9">
        <v>1144</v>
      </c>
      <c r="G32" s="9">
        <v>4857</v>
      </c>
      <c r="H32" s="9">
        <v>5704</v>
      </c>
      <c r="I32" s="9">
        <v>2103</v>
      </c>
      <c r="J32" s="9">
        <v>5636</v>
      </c>
      <c r="K32" s="9">
        <v>2800</v>
      </c>
      <c r="L32" s="9">
        <v>3000</v>
      </c>
    </row>
    <row r="33" spans="1:12" x14ac:dyDescent="0.2">
      <c r="A33" s="1">
        <v>530</v>
      </c>
      <c r="B33" s="1">
        <v>512</v>
      </c>
      <c r="C33" s="1" t="s">
        <v>185</v>
      </c>
      <c r="D33" s="9">
        <v>42059</v>
      </c>
      <c r="E33" s="9">
        <v>11892</v>
      </c>
      <c r="F33" s="9">
        <v>11051</v>
      </c>
      <c r="G33" s="9">
        <v>21887</v>
      </c>
      <c r="H33" s="9">
        <v>5353</v>
      </c>
      <c r="I33" s="9">
        <v>5734</v>
      </c>
      <c r="J33" s="9">
        <v>5282</v>
      </c>
      <c r="K33" s="9">
        <v>10000</v>
      </c>
      <c r="L33" s="9">
        <v>6000</v>
      </c>
    </row>
    <row r="34" spans="1:12" x14ac:dyDescent="0.2">
      <c r="A34" s="1">
        <v>530</v>
      </c>
      <c r="B34" s="1">
        <v>513</v>
      </c>
      <c r="C34" s="1" t="s">
        <v>146</v>
      </c>
      <c r="D34" s="9">
        <v>3173</v>
      </c>
      <c r="E34" s="9">
        <v>2888</v>
      </c>
      <c r="F34" s="9">
        <v>1778</v>
      </c>
      <c r="G34" s="9">
        <v>9719</v>
      </c>
      <c r="H34" s="9">
        <v>29412</v>
      </c>
      <c r="I34" s="9">
        <v>6317</v>
      </c>
      <c r="J34" s="9">
        <v>5277</v>
      </c>
      <c r="K34" s="9">
        <v>3000</v>
      </c>
      <c r="L34" s="9">
        <v>3000</v>
      </c>
    </row>
    <row r="35" spans="1:12" x14ac:dyDescent="0.2">
      <c r="A35" s="1">
        <v>530</v>
      </c>
      <c r="B35" s="1">
        <v>532</v>
      </c>
      <c r="C35" s="1" t="s">
        <v>25</v>
      </c>
      <c r="D35" s="9">
        <v>10162</v>
      </c>
      <c r="E35" s="9">
        <v>8379</v>
      </c>
      <c r="F35" s="9">
        <v>26253</v>
      </c>
      <c r="G35" s="9">
        <v>14590</v>
      </c>
      <c r="H35" s="9">
        <v>10923</v>
      </c>
      <c r="I35" s="9">
        <v>5613</v>
      </c>
      <c r="J35" s="9">
        <v>7864</v>
      </c>
      <c r="K35" s="9">
        <v>5000</v>
      </c>
      <c r="L35" s="9">
        <v>5000</v>
      </c>
    </row>
    <row r="36" spans="1:12" x14ac:dyDescent="0.2">
      <c r="A36" s="1">
        <v>530</v>
      </c>
      <c r="B36" s="1">
        <v>533</v>
      </c>
      <c r="C36" s="1" t="s">
        <v>17</v>
      </c>
      <c r="D36" s="9">
        <v>8271</v>
      </c>
      <c r="E36" s="9">
        <v>753</v>
      </c>
      <c r="F36" s="9">
        <v>648</v>
      </c>
      <c r="G36" s="9">
        <v>26396</v>
      </c>
      <c r="H36" s="9">
        <v>16462</v>
      </c>
      <c r="I36" s="9">
        <v>71</v>
      </c>
      <c r="J36" s="9">
        <v>175</v>
      </c>
      <c r="K36" s="9">
        <v>0</v>
      </c>
      <c r="L36" s="9">
        <v>0</v>
      </c>
    </row>
    <row r="37" spans="1:12" x14ac:dyDescent="0.2">
      <c r="A37" s="1">
        <v>530</v>
      </c>
      <c r="B37" s="1">
        <v>549</v>
      </c>
      <c r="C37" s="1" t="s">
        <v>18</v>
      </c>
      <c r="D37" s="9">
        <v>1904</v>
      </c>
      <c r="E37" s="9">
        <v>2913</v>
      </c>
      <c r="F37" s="9">
        <v>18561</v>
      </c>
      <c r="G37" s="48">
        <v>26197</v>
      </c>
      <c r="H37" s="9">
        <v>30522</v>
      </c>
      <c r="I37" s="9">
        <v>55754</v>
      </c>
      <c r="J37" s="9">
        <v>54703</v>
      </c>
      <c r="K37" s="9">
        <v>33000</v>
      </c>
      <c r="L37" s="9">
        <v>43000</v>
      </c>
    </row>
    <row r="38" spans="1:12" x14ac:dyDescent="0.2">
      <c r="A38" s="1">
        <v>530</v>
      </c>
      <c r="B38" s="1">
        <v>551</v>
      </c>
      <c r="C38" s="1" t="s">
        <v>29</v>
      </c>
      <c r="D38" s="9">
        <v>5733</v>
      </c>
      <c r="E38" s="9">
        <v>6456</v>
      </c>
      <c r="F38" s="9">
        <v>5793</v>
      </c>
      <c r="G38" s="10">
        <v>5709</v>
      </c>
      <c r="H38" s="9">
        <v>7160</v>
      </c>
      <c r="I38" s="9">
        <v>3741</v>
      </c>
      <c r="J38" s="9">
        <v>10500</v>
      </c>
      <c r="K38" s="9">
        <v>11000</v>
      </c>
      <c r="L38" s="9">
        <v>11000</v>
      </c>
    </row>
    <row r="39" spans="1:12" x14ac:dyDescent="0.2">
      <c r="A39" s="1">
        <v>530</v>
      </c>
      <c r="B39" s="1">
        <v>552</v>
      </c>
      <c r="C39" s="1" t="s">
        <v>85</v>
      </c>
      <c r="D39" s="9">
        <v>3470</v>
      </c>
      <c r="E39" s="9">
        <v>2896</v>
      </c>
      <c r="F39" s="9">
        <v>3271</v>
      </c>
      <c r="G39" s="10">
        <v>3580</v>
      </c>
      <c r="H39" s="9">
        <v>2206</v>
      </c>
      <c r="I39" s="9">
        <v>1967</v>
      </c>
      <c r="J39" s="9">
        <v>2981</v>
      </c>
      <c r="K39" s="9">
        <v>2400</v>
      </c>
      <c r="L39" s="9">
        <v>2200</v>
      </c>
    </row>
    <row r="40" spans="1:12" x14ac:dyDescent="0.2">
      <c r="A40" s="1">
        <v>530</v>
      </c>
      <c r="B40" s="1">
        <v>562</v>
      </c>
      <c r="C40" s="1" t="s">
        <v>26</v>
      </c>
      <c r="D40" s="9">
        <v>551</v>
      </c>
      <c r="E40" s="9">
        <v>858</v>
      </c>
      <c r="F40" s="9">
        <v>1961</v>
      </c>
      <c r="G40" s="10">
        <v>9391</v>
      </c>
      <c r="H40" s="9">
        <v>5723</v>
      </c>
      <c r="I40" s="9">
        <v>13297</v>
      </c>
      <c r="J40" s="9">
        <v>10275</v>
      </c>
      <c r="K40" s="9">
        <v>6000</v>
      </c>
      <c r="L40" s="9">
        <v>6000</v>
      </c>
    </row>
    <row r="41" spans="1:12" x14ac:dyDescent="0.2">
      <c r="A41" s="1">
        <v>530</v>
      </c>
      <c r="B41" s="1">
        <v>571</v>
      </c>
      <c r="C41" s="1" t="s">
        <v>31</v>
      </c>
      <c r="D41" s="9">
        <v>26292</v>
      </c>
      <c r="E41" s="9">
        <v>34496</v>
      </c>
      <c r="F41" s="9">
        <v>31954</v>
      </c>
      <c r="G41" s="10">
        <v>53023</v>
      </c>
      <c r="H41" s="9">
        <v>29823</v>
      </c>
      <c r="I41" s="9">
        <v>26560</v>
      </c>
      <c r="J41" s="9">
        <v>29225</v>
      </c>
      <c r="K41" s="9">
        <v>30000</v>
      </c>
      <c r="L41" s="9">
        <v>30000</v>
      </c>
    </row>
    <row r="42" spans="1:12" x14ac:dyDescent="0.2">
      <c r="A42" s="1">
        <v>530</v>
      </c>
      <c r="B42" s="1">
        <v>572</v>
      </c>
      <c r="C42" s="1" t="s">
        <v>30</v>
      </c>
      <c r="E42" s="9">
        <v>0</v>
      </c>
      <c r="F42" s="9">
        <v>0</v>
      </c>
      <c r="G42" s="9">
        <v>0</v>
      </c>
      <c r="H42" s="9">
        <v>1606</v>
      </c>
      <c r="I42" s="9">
        <v>680</v>
      </c>
      <c r="J42" s="9">
        <v>555</v>
      </c>
      <c r="K42" s="9">
        <v>0</v>
      </c>
      <c r="L42" s="9">
        <v>0</v>
      </c>
    </row>
    <row r="43" spans="1:12" x14ac:dyDescent="0.2">
      <c r="A43" s="1">
        <v>530</v>
      </c>
      <c r="B43" s="1">
        <v>576</v>
      </c>
      <c r="C43" s="1" t="s">
        <v>181</v>
      </c>
      <c r="D43" s="9">
        <v>1376101</v>
      </c>
      <c r="E43" s="9">
        <v>1423342</v>
      </c>
      <c r="F43" s="9">
        <v>1294592</v>
      </c>
      <c r="G43" s="10">
        <v>1268451</v>
      </c>
      <c r="H43" s="9">
        <v>1282782</v>
      </c>
      <c r="I43" s="9">
        <v>1196574</v>
      </c>
      <c r="J43" s="9">
        <v>1176010</v>
      </c>
      <c r="K43" s="9">
        <v>1300000</v>
      </c>
      <c r="L43" s="9">
        <v>1260000</v>
      </c>
    </row>
    <row r="44" spans="1:12" x14ac:dyDescent="0.2">
      <c r="A44" s="1">
        <v>530</v>
      </c>
      <c r="B44" s="1">
        <v>577</v>
      </c>
      <c r="C44" s="1" t="s">
        <v>182</v>
      </c>
      <c r="D44" s="9">
        <v>0</v>
      </c>
      <c r="E44" s="9">
        <v>13321</v>
      </c>
      <c r="F44" s="9">
        <v>0</v>
      </c>
      <c r="G44" s="9">
        <v>565</v>
      </c>
      <c r="H44" s="9">
        <v>3453</v>
      </c>
      <c r="I44" s="9">
        <v>60966</v>
      </c>
      <c r="J44" s="9">
        <v>-31388</v>
      </c>
      <c r="K44" s="9">
        <v>18000</v>
      </c>
      <c r="L44" s="9">
        <v>18000</v>
      </c>
    </row>
    <row r="45" spans="1:12" x14ac:dyDescent="0.2">
      <c r="A45" s="1">
        <v>530</v>
      </c>
      <c r="B45" s="1">
        <v>591</v>
      </c>
      <c r="C45" s="1" t="s">
        <v>140</v>
      </c>
      <c r="D45" s="9">
        <v>70239</v>
      </c>
      <c r="E45" s="9">
        <v>74738</v>
      </c>
      <c r="F45" s="9">
        <v>77811</v>
      </c>
      <c r="G45" s="9">
        <v>72762</v>
      </c>
      <c r="H45" s="9">
        <v>48554</v>
      </c>
      <c r="I45" s="9">
        <v>79467</v>
      </c>
      <c r="J45" s="9">
        <v>51629</v>
      </c>
      <c r="K45" s="9">
        <v>57121</v>
      </c>
      <c r="L45" s="9">
        <v>60000</v>
      </c>
    </row>
    <row r="46" spans="1:12" x14ac:dyDescent="0.2">
      <c r="A46" s="1">
        <v>530</v>
      </c>
      <c r="B46" s="1">
        <v>598</v>
      </c>
      <c r="C46" s="1" t="s">
        <v>147</v>
      </c>
      <c r="D46" s="9">
        <v>237400</v>
      </c>
      <c r="E46" s="9">
        <v>271400</v>
      </c>
      <c r="F46" s="9">
        <v>273000</v>
      </c>
      <c r="G46" s="10">
        <v>275000</v>
      </c>
      <c r="H46" s="9">
        <v>150000</v>
      </c>
      <c r="I46" s="9">
        <v>150000</v>
      </c>
      <c r="J46" s="9">
        <v>155000</v>
      </c>
      <c r="K46" s="9">
        <v>155000</v>
      </c>
      <c r="L46" s="9">
        <v>180000</v>
      </c>
    </row>
    <row r="47" spans="1:12" x14ac:dyDescent="0.2">
      <c r="A47" s="1">
        <v>530</v>
      </c>
      <c r="B47" s="1">
        <v>611</v>
      </c>
      <c r="C47" s="1" t="s">
        <v>352</v>
      </c>
      <c r="D47" s="9"/>
      <c r="E47" s="9"/>
      <c r="F47" s="9"/>
      <c r="G47" s="9">
        <v>0</v>
      </c>
      <c r="H47" s="9">
        <v>1380</v>
      </c>
      <c r="I47" s="9">
        <v>0</v>
      </c>
      <c r="J47" s="9">
        <v>0</v>
      </c>
      <c r="K47" s="9">
        <v>0</v>
      </c>
      <c r="L47" s="9">
        <v>0</v>
      </c>
    </row>
    <row r="48" spans="1:12" x14ac:dyDescent="0.2">
      <c r="A48" s="1">
        <v>530</v>
      </c>
      <c r="B48" s="1">
        <v>612</v>
      </c>
      <c r="C48" s="1" t="s">
        <v>304</v>
      </c>
      <c r="D48" s="9"/>
      <c r="E48" s="9">
        <v>0</v>
      </c>
      <c r="F48" s="9">
        <v>0</v>
      </c>
      <c r="G48" s="10">
        <v>30</v>
      </c>
      <c r="H48" s="9">
        <v>0</v>
      </c>
      <c r="I48" s="9">
        <v>0</v>
      </c>
      <c r="J48" s="9">
        <v>0</v>
      </c>
      <c r="K48" s="9">
        <v>132</v>
      </c>
      <c r="L48" s="9">
        <v>0</v>
      </c>
    </row>
    <row r="49" spans="1:12" x14ac:dyDescent="0.2">
      <c r="A49" s="1">
        <v>530</v>
      </c>
      <c r="B49" s="1">
        <v>613</v>
      </c>
      <c r="C49" s="1" t="s">
        <v>305</v>
      </c>
      <c r="D49" s="9"/>
      <c r="E49" s="9">
        <v>0</v>
      </c>
      <c r="F49" s="9">
        <v>0</v>
      </c>
      <c r="G49" s="10">
        <v>58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</row>
    <row r="50" spans="1:12" x14ac:dyDescent="0.2">
      <c r="A50" s="1">
        <v>530</v>
      </c>
      <c r="B50" s="1">
        <v>620</v>
      </c>
      <c r="C50" s="1" t="s">
        <v>94</v>
      </c>
      <c r="D50" s="9"/>
      <c r="E50" s="9"/>
      <c r="F50" s="9"/>
      <c r="G50" s="9">
        <v>0</v>
      </c>
      <c r="H50" s="9">
        <v>0</v>
      </c>
      <c r="I50" s="9">
        <v>2961</v>
      </c>
      <c r="J50" s="9">
        <v>5130</v>
      </c>
      <c r="K50" s="9">
        <v>5500</v>
      </c>
      <c r="L50" s="9">
        <v>5500</v>
      </c>
    </row>
    <row r="51" spans="1:12" x14ac:dyDescent="0.2">
      <c r="A51" s="1">
        <v>530</v>
      </c>
      <c r="B51" s="1">
        <v>648</v>
      </c>
      <c r="C51" s="1" t="s">
        <v>292</v>
      </c>
      <c r="D51" s="9"/>
      <c r="E51" s="9">
        <v>0</v>
      </c>
      <c r="F51" s="9">
        <v>1086</v>
      </c>
      <c r="G51" s="9">
        <v>0</v>
      </c>
      <c r="H51" s="9">
        <v>1752</v>
      </c>
      <c r="I51" s="9">
        <v>2239</v>
      </c>
      <c r="J51" s="9">
        <v>2206</v>
      </c>
      <c r="K51" s="9">
        <v>2100</v>
      </c>
      <c r="L51" s="9">
        <v>2000</v>
      </c>
    </row>
    <row r="52" spans="1:12" x14ac:dyDescent="0.2">
      <c r="A52" s="1">
        <v>530</v>
      </c>
      <c r="B52" s="1">
        <v>651</v>
      </c>
      <c r="C52" s="1" t="s">
        <v>168</v>
      </c>
      <c r="D52" s="9">
        <v>7589</v>
      </c>
      <c r="E52" s="9">
        <v>6810</v>
      </c>
      <c r="F52" s="9">
        <v>5368</v>
      </c>
      <c r="G52" s="9">
        <v>27043</v>
      </c>
      <c r="H52" s="9">
        <v>19283</v>
      </c>
      <c r="I52" s="9">
        <v>22451</v>
      </c>
      <c r="J52" s="9">
        <v>24734</v>
      </c>
      <c r="K52" s="9">
        <v>25000</v>
      </c>
      <c r="L52" s="9">
        <v>25000</v>
      </c>
    </row>
    <row r="53" spans="1:12" x14ac:dyDescent="0.2">
      <c r="D53" s="9"/>
      <c r="E53" s="9"/>
      <c r="F53" s="9"/>
      <c r="G53" s="9"/>
      <c r="H53" s="9"/>
      <c r="I53" s="9"/>
      <c r="J53" s="9"/>
      <c r="K53" s="9"/>
      <c r="L53" s="9"/>
    </row>
    <row r="54" spans="1:12" x14ac:dyDescent="0.2">
      <c r="D54" s="9"/>
      <c r="E54" s="9"/>
      <c r="F54" s="9"/>
      <c r="G54" s="9"/>
      <c r="H54" s="9"/>
      <c r="I54" s="9"/>
      <c r="J54" s="9"/>
      <c r="K54" s="9"/>
      <c r="L54" s="9"/>
    </row>
    <row r="55" spans="1:12" x14ac:dyDescent="0.2">
      <c r="D55" s="9"/>
      <c r="E55" s="9"/>
      <c r="F55" s="9"/>
      <c r="G55" s="9"/>
      <c r="H55" s="9"/>
      <c r="I55" s="9"/>
      <c r="J55" s="9"/>
      <c r="K55" s="9"/>
      <c r="L55" s="9"/>
    </row>
    <row r="57" spans="1:12" x14ac:dyDescent="0.2">
      <c r="A57" s="2" t="s">
        <v>1</v>
      </c>
      <c r="B57" s="1" t="s">
        <v>1</v>
      </c>
      <c r="C57" s="1" t="s">
        <v>1</v>
      </c>
      <c r="D57" s="5">
        <v>0.93333333333333335</v>
      </c>
      <c r="E57" s="6" t="s">
        <v>2</v>
      </c>
      <c r="F57" s="6" t="s">
        <v>6</v>
      </c>
      <c r="G57" s="6" t="s">
        <v>290</v>
      </c>
      <c r="H57" s="6" t="s">
        <v>299</v>
      </c>
      <c r="I57" s="6" t="s">
        <v>301</v>
      </c>
      <c r="J57" s="6" t="s">
        <v>311</v>
      </c>
      <c r="K57" s="6" t="s">
        <v>319</v>
      </c>
      <c r="L57" s="6" t="s">
        <v>329</v>
      </c>
    </row>
    <row r="58" spans="1:12" x14ac:dyDescent="0.2">
      <c r="D58" s="7" t="s">
        <v>3</v>
      </c>
      <c r="E58" s="50" t="s">
        <v>3</v>
      </c>
      <c r="F58" s="50" t="s">
        <v>3</v>
      </c>
      <c r="G58" s="50" t="s">
        <v>3</v>
      </c>
      <c r="H58" s="50" t="s">
        <v>3</v>
      </c>
      <c r="I58" s="50" t="s">
        <v>3</v>
      </c>
      <c r="J58" s="50" t="s">
        <v>3</v>
      </c>
      <c r="K58" s="50" t="s">
        <v>5</v>
      </c>
      <c r="L58" s="50" t="s">
        <v>4</v>
      </c>
    </row>
    <row r="59" spans="1:12" x14ac:dyDescent="0.2">
      <c r="A59" s="1">
        <v>530</v>
      </c>
      <c r="B59" s="1">
        <v>655</v>
      </c>
      <c r="C59" s="1" t="s">
        <v>74</v>
      </c>
      <c r="D59" s="9">
        <v>1023</v>
      </c>
      <c r="E59" s="9">
        <v>2259</v>
      </c>
      <c r="F59" s="9">
        <v>3362</v>
      </c>
      <c r="G59" s="9">
        <v>2371</v>
      </c>
      <c r="H59" s="9">
        <v>2921</v>
      </c>
      <c r="I59" s="9">
        <v>5341</v>
      </c>
      <c r="J59" s="9">
        <v>6944</v>
      </c>
      <c r="K59" s="9">
        <v>5000</v>
      </c>
      <c r="L59" s="9">
        <v>5000</v>
      </c>
    </row>
    <row r="60" spans="1:12" x14ac:dyDescent="0.2">
      <c r="A60" s="1">
        <v>530</v>
      </c>
      <c r="B60" s="1">
        <v>710</v>
      </c>
      <c r="C60" s="1" t="s">
        <v>112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90475</v>
      </c>
      <c r="L60" s="9">
        <v>90000</v>
      </c>
    </row>
    <row r="61" spans="1:12" x14ac:dyDescent="0.2">
      <c r="A61" s="1">
        <v>530</v>
      </c>
      <c r="B61" s="1">
        <v>720</v>
      </c>
      <c r="C61" s="1" t="s">
        <v>113</v>
      </c>
      <c r="D61" s="9">
        <v>66087</v>
      </c>
      <c r="E61" s="9">
        <v>43597</v>
      </c>
      <c r="F61" s="9">
        <v>45066</v>
      </c>
      <c r="G61" s="9">
        <v>33975</v>
      </c>
      <c r="H61" s="9">
        <v>32129</v>
      </c>
      <c r="I61" s="9">
        <v>26025</v>
      </c>
      <c r="J61" s="9">
        <v>24024</v>
      </c>
      <c r="K61" s="9">
        <v>24880</v>
      </c>
      <c r="L61" s="9">
        <v>22630</v>
      </c>
    </row>
    <row r="62" spans="1:12" x14ac:dyDescent="0.2">
      <c r="A62" s="1">
        <v>530</v>
      </c>
      <c r="B62" s="1">
        <v>730</v>
      </c>
      <c r="C62" s="1" t="s">
        <v>278</v>
      </c>
      <c r="D62" s="9"/>
      <c r="E62" s="9">
        <v>52601</v>
      </c>
      <c r="F62" s="9">
        <v>-22500</v>
      </c>
      <c r="G62" s="9">
        <v>-36000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</row>
    <row r="63" spans="1:12" x14ac:dyDescent="0.2">
      <c r="A63" s="1">
        <v>530</v>
      </c>
      <c r="B63" s="1">
        <v>999</v>
      </c>
      <c r="C63" s="1" t="s">
        <v>177</v>
      </c>
      <c r="D63" s="9">
        <v>0</v>
      </c>
      <c r="E63" s="9">
        <v>206673</v>
      </c>
      <c r="F63" s="9">
        <v>193974</v>
      </c>
      <c r="G63" s="9">
        <v>200570</v>
      </c>
      <c r="H63" s="9">
        <v>219297</v>
      </c>
      <c r="I63" s="9">
        <v>209535</v>
      </c>
      <c r="J63" s="9">
        <v>227476</v>
      </c>
      <c r="K63" s="9">
        <v>0</v>
      </c>
      <c r="L63" s="9">
        <v>0</v>
      </c>
    </row>
    <row r="64" spans="1:12" x14ac:dyDescent="0.2">
      <c r="A64" s="1">
        <v>530</v>
      </c>
      <c r="B64" s="1">
        <v>830</v>
      </c>
      <c r="C64" s="1" t="s">
        <v>33</v>
      </c>
      <c r="D64" s="9">
        <v>1837</v>
      </c>
      <c r="E64" s="9">
        <v>695</v>
      </c>
      <c r="F64" s="9">
        <v>110</v>
      </c>
      <c r="G64" s="9">
        <v>3173</v>
      </c>
      <c r="H64" s="9">
        <v>0</v>
      </c>
      <c r="I64" s="9">
        <v>2090</v>
      </c>
      <c r="J64" s="9">
        <v>0</v>
      </c>
      <c r="K64" s="9">
        <v>0</v>
      </c>
      <c r="L64" s="9">
        <v>250000</v>
      </c>
    </row>
    <row r="65" spans="1:12" x14ac:dyDescent="0.2">
      <c r="A65" s="1">
        <v>530</v>
      </c>
      <c r="B65" s="1">
        <v>840</v>
      </c>
      <c r="C65" s="1" t="s">
        <v>121</v>
      </c>
      <c r="D65" s="9">
        <v>0</v>
      </c>
      <c r="E65" s="9">
        <v>0</v>
      </c>
      <c r="F65" s="9">
        <v>0</v>
      </c>
      <c r="G65" s="9">
        <v>-1000</v>
      </c>
      <c r="H65" s="9">
        <v>2132</v>
      </c>
      <c r="I65" s="9">
        <v>0</v>
      </c>
      <c r="J65" s="9">
        <v>0</v>
      </c>
      <c r="K65" s="9">
        <v>0</v>
      </c>
      <c r="L65" s="9">
        <v>0</v>
      </c>
    </row>
    <row r="66" spans="1:12" x14ac:dyDescent="0.2">
      <c r="A66" s="1">
        <v>530</v>
      </c>
      <c r="B66" s="1">
        <v>850</v>
      </c>
      <c r="C66" s="1" t="s">
        <v>217</v>
      </c>
      <c r="D66" s="9">
        <v>16927</v>
      </c>
      <c r="E66" s="9">
        <v>1960</v>
      </c>
      <c r="F66" s="9">
        <v>-1960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</row>
    <row r="67" spans="1:12" x14ac:dyDescent="0.2">
      <c r="A67" s="1">
        <v>530</v>
      </c>
      <c r="B67" s="1">
        <v>914</v>
      </c>
      <c r="C67" s="1" t="s">
        <v>183</v>
      </c>
      <c r="D67" s="9">
        <v>5162</v>
      </c>
      <c r="E67" s="9">
        <v>0</v>
      </c>
      <c r="F67" s="9">
        <v>0</v>
      </c>
      <c r="G67" s="9">
        <v>0</v>
      </c>
      <c r="H67" s="9">
        <v>0</v>
      </c>
      <c r="I67" s="9">
        <v>71000</v>
      </c>
      <c r="J67" s="9">
        <v>0</v>
      </c>
      <c r="K67" s="9">
        <v>0</v>
      </c>
      <c r="L67" s="9">
        <v>0</v>
      </c>
    </row>
    <row r="68" spans="1:12" x14ac:dyDescent="0.2">
      <c r="A68" s="1">
        <v>530</v>
      </c>
      <c r="B68" s="1">
        <v>915</v>
      </c>
      <c r="C68" s="1" t="s">
        <v>184</v>
      </c>
      <c r="D68" s="9">
        <v>52643</v>
      </c>
      <c r="E68" s="9">
        <v>0</v>
      </c>
      <c r="F68" s="9">
        <v>0</v>
      </c>
      <c r="G68" s="9">
        <v>7773</v>
      </c>
      <c r="H68" s="9">
        <v>55098</v>
      </c>
      <c r="I68" s="9">
        <v>23279</v>
      </c>
      <c r="J68" s="9">
        <v>49702</v>
      </c>
      <c r="K68" s="9">
        <v>50000</v>
      </c>
      <c r="L68" s="9">
        <v>52000</v>
      </c>
    </row>
    <row r="69" spans="1:12" x14ac:dyDescent="0.2">
      <c r="A69" s="1">
        <v>530</v>
      </c>
      <c r="B69" s="1">
        <v>929</v>
      </c>
      <c r="C69" s="1" t="s">
        <v>120</v>
      </c>
      <c r="D69" s="9">
        <v>87067</v>
      </c>
      <c r="E69" s="9">
        <v>872</v>
      </c>
      <c r="F69" s="9">
        <v>2472</v>
      </c>
      <c r="G69" s="9">
        <v>304</v>
      </c>
      <c r="H69" s="9">
        <v>41244</v>
      </c>
      <c r="I69" s="9">
        <v>41</v>
      </c>
      <c r="J69" s="9">
        <v>765</v>
      </c>
      <c r="K69" s="9">
        <v>700</v>
      </c>
      <c r="L69" s="9">
        <v>1000</v>
      </c>
    </row>
    <row r="70" spans="1:12" x14ac:dyDescent="0.2">
      <c r="A70" s="1">
        <v>530</v>
      </c>
      <c r="B70" s="1">
        <v>940</v>
      </c>
      <c r="C70" s="1" t="s">
        <v>287</v>
      </c>
      <c r="D70" s="9"/>
      <c r="E70" s="9">
        <v>0</v>
      </c>
      <c r="F70" s="9">
        <v>71047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</row>
    <row r="71" spans="1:12" x14ac:dyDescent="0.2">
      <c r="A71" s="1">
        <v>530</v>
      </c>
      <c r="B71" s="1">
        <v>950</v>
      </c>
      <c r="C71" s="1" t="s">
        <v>178</v>
      </c>
      <c r="D71" s="11">
        <v>0</v>
      </c>
      <c r="E71" s="11">
        <v>-2782</v>
      </c>
      <c r="F71" s="11">
        <v>-18591</v>
      </c>
      <c r="G71" s="9">
        <v>-56588</v>
      </c>
      <c r="H71" s="9">
        <v>0</v>
      </c>
      <c r="I71" s="9">
        <v>10219</v>
      </c>
      <c r="J71" s="9">
        <v>-45122</v>
      </c>
      <c r="K71" s="9">
        <v>0</v>
      </c>
      <c r="L71" s="9">
        <v>0</v>
      </c>
    </row>
    <row r="72" spans="1:12" x14ac:dyDescent="0.2">
      <c r="A72" s="1">
        <v>530</v>
      </c>
      <c r="B72" s="1">
        <v>998</v>
      </c>
      <c r="C72" s="1" t="s">
        <v>307</v>
      </c>
      <c r="D72" s="9"/>
      <c r="E72" s="9"/>
      <c r="F72" s="9"/>
      <c r="G72" s="9">
        <v>86435</v>
      </c>
      <c r="H72" s="9">
        <v>99553</v>
      </c>
      <c r="I72" s="9">
        <v>0</v>
      </c>
      <c r="J72" s="9">
        <v>0</v>
      </c>
      <c r="K72" s="9">
        <v>0</v>
      </c>
      <c r="L72" s="9">
        <v>0</v>
      </c>
    </row>
    <row r="73" spans="1:12" x14ac:dyDescent="0.2">
      <c r="A73" s="1">
        <v>530</v>
      </c>
      <c r="B73" s="1">
        <v>999</v>
      </c>
      <c r="C73" s="1" t="s">
        <v>357</v>
      </c>
      <c r="D73" s="9"/>
      <c r="E73" s="9"/>
      <c r="F73" s="9"/>
      <c r="G73" s="11">
        <v>0</v>
      </c>
      <c r="H73" s="11">
        <v>-19553</v>
      </c>
      <c r="I73" s="11">
        <v>0</v>
      </c>
      <c r="J73" s="11">
        <v>0</v>
      </c>
      <c r="K73" s="11">
        <v>0</v>
      </c>
      <c r="L73" s="11">
        <v>0</v>
      </c>
    </row>
    <row r="74" spans="1:12" x14ac:dyDescent="0.2">
      <c r="D74" s="9"/>
      <c r="H74" s="9"/>
      <c r="I74" s="9"/>
      <c r="J74" s="9"/>
      <c r="K74" s="9"/>
      <c r="L74" s="9"/>
    </row>
    <row r="75" spans="1:12" x14ac:dyDescent="0.2">
      <c r="C75" s="1" t="s">
        <v>190</v>
      </c>
      <c r="D75" s="32">
        <f>SUM(D25:D71)</f>
        <v>2359669.9333333331</v>
      </c>
      <c r="E75" s="32">
        <f>SUM(E25:E71)</f>
        <v>2521437</v>
      </c>
      <c r="F75" s="32">
        <f>SUM(F25:F71)</f>
        <v>2385796</v>
      </c>
      <c r="G75" s="32">
        <f t="shared" ref="G75:L75" si="3">SUM(G25:G73)</f>
        <v>2562163</v>
      </c>
      <c r="H75" s="32">
        <f t="shared" si="3"/>
        <v>2593198</v>
      </c>
      <c r="I75" s="32">
        <f t="shared" si="3"/>
        <v>2459603</v>
      </c>
      <c r="J75" s="32">
        <f t="shared" si="3"/>
        <v>2247403</v>
      </c>
      <c r="K75" s="32">
        <f t="shared" si="3"/>
        <v>2275408</v>
      </c>
      <c r="L75" s="32">
        <f t="shared" si="3"/>
        <v>2529605.2000000002</v>
      </c>
    </row>
    <row r="76" spans="1:12" x14ac:dyDescent="0.2">
      <c r="H76" s="9"/>
      <c r="I76" s="9"/>
      <c r="J76" s="9"/>
      <c r="K76" s="9"/>
      <c r="L76" s="9"/>
    </row>
    <row r="77" spans="1:12" x14ac:dyDescent="0.2">
      <c r="A77" s="2" t="s">
        <v>152</v>
      </c>
      <c r="H77" s="9"/>
      <c r="I77" s="9"/>
      <c r="J77" s="9"/>
      <c r="K77" s="9"/>
      <c r="L77" s="9"/>
    </row>
    <row r="78" spans="1:12" x14ac:dyDescent="0.2">
      <c r="A78" s="2" t="s">
        <v>327</v>
      </c>
      <c r="G78" s="10"/>
      <c r="H78" s="9"/>
      <c r="I78" s="9"/>
      <c r="J78" s="9"/>
      <c r="K78" s="9"/>
      <c r="L78" s="9"/>
    </row>
    <row r="79" spans="1:12" x14ac:dyDescent="0.2">
      <c r="A79" s="1">
        <v>530</v>
      </c>
      <c r="B79" s="1">
        <v>845</v>
      </c>
      <c r="C79" s="1" t="s">
        <v>25</v>
      </c>
      <c r="D79" s="1">
        <v>0</v>
      </c>
      <c r="E79" s="1">
        <v>0</v>
      </c>
      <c r="F79" s="9">
        <v>10949</v>
      </c>
      <c r="G79" s="9">
        <v>0</v>
      </c>
      <c r="H79" s="9">
        <v>0</v>
      </c>
      <c r="I79" s="9">
        <v>16992</v>
      </c>
      <c r="J79" s="9">
        <v>0</v>
      </c>
      <c r="K79" s="9">
        <v>0</v>
      </c>
      <c r="L79" s="9">
        <v>0</v>
      </c>
    </row>
    <row r="80" spans="1:12" x14ac:dyDescent="0.2">
      <c r="A80" s="1">
        <v>530</v>
      </c>
      <c r="B80" s="1">
        <v>847</v>
      </c>
      <c r="C80" s="1" t="s">
        <v>186</v>
      </c>
      <c r="D80" s="1">
        <v>0</v>
      </c>
      <c r="E80" s="3">
        <v>0</v>
      </c>
      <c r="F80" s="11">
        <v>0</v>
      </c>
      <c r="G80" s="11">
        <v>0</v>
      </c>
      <c r="H80" s="11">
        <v>0</v>
      </c>
      <c r="I80" s="11">
        <v>0</v>
      </c>
      <c r="J80" s="11">
        <v>19174</v>
      </c>
      <c r="K80" s="11">
        <v>2000</v>
      </c>
      <c r="L80" s="11">
        <v>25000</v>
      </c>
    </row>
    <row r="81" spans="1:14" x14ac:dyDescent="0.2">
      <c r="F81" s="9"/>
      <c r="G81" s="9"/>
      <c r="H81" s="9"/>
      <c r="I81" s="9"/>
      <c r="J81" s="9"/>
      <c r="K81" s="9"/>
      <c r="L81" s="9"/>
    </row>
    <row r="82" spans="1:14" x14ac:dyDescent="0.2">
      <c r="C82" s="2" t="s">
        <v>187</v>
      </c>
      <c r="D82" s="33">
        <f t="shared" ref="D82:F82" si="4">SUM(D79:D80)</f>
        <v>0</v>
      </c>
      <c r="E82" s="33">
        <f t="shared" si="4"/>
        <v>0</v>
      </c>
      <c r="F82" s="32">
        <f t="shared" si="4"/>
        <v>10949</v>
      </c>
      <c r="G82" s="32">
        <f t="shared" ref="G82:K82" si="5">SUM(G79:G80)</f>
        <v>0</v>
      </c>
      <c r="H82" s="32">
        <f t="shared" si="5"/>
        <v>0</v>
      </c>
      <c r="I82" s="32">
        <f t="shared" si="5"/>
        <v>16992</v>
      </c>
      <c r="J82" s="32">
        <f t="shared" si="5"/>
        <v>19174</v>
      </c>
      <c r="K82" s="32">
        <f t="shared" si="5"/>
        <v>2000</v>
      </c>
      <c r="L82" s="32">
        <f t="shared" ref="L82" si="6">SUM(L79:L80)</f>
        <v>25000</v>
      </c>
    </row>
    <row r="83" spans="1:14" x14ac:dyDescent="0.2">
      <c r="G83" s="9"/>
      <c r="H83" s="9"/>
      <c r="I83" s="9"/>
      <c r="J83" s="9"/>
      <c r="K83" s="9"/>
      <c r="L83" s="9"/>
    </row>
    <row r="84" spans="1:14" x14ac:dyDescent="0.2">
      <c r="A84" s="2" t="s">
        <v>188</v>
      </c>
      <c r="G84" s="9"/>
      <c r="H84" s="9"/>
      <c r="I84" s="9"/>
      <c r="J84" s="9"/>
      <c r="K84" s="9"/>
      <c r="L84" s="9"/>
    </row>
    <row r="85" spans="1:14" x14ac:dyDescent="0.2">
      <c r="A85" s="1">
        <v>530</v>
      </c>
      <c r="B85" s="1">
        <v>846</v>
      </c>
      <c r="C85" s="1" t="s">
        <v>25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</row>
    <row r="86" spans="1:14" x14ac:dyDescent="0.2">
      <c r="A86" s="1">
        <v>530</v>
      </c>
      <c r="B86" s="1">
        <v>848</v>
      </c>
      <c r="C86" s="1" t="s">
        <v>186</v>
      </c>
      <c r="D86" s="1">
        <v>47426</v>
      </c>
      <c r="E86" s="3">
        <v>0</v>
      </c>
      <c r="F86" s="11">
        <v>2295</v>
      </c>
      <c r="G86" s="11">
        <v>0</v>
      </c>
      <c r="H86" s="11">
        <v>5669</v>
      </c>
      <c r="I86" s="11">
        <v>0</v>
      </c>
      <c r="J86" s="11">
        <v>0</v>
      </c>
      <c r="K86" s="11">
        <v>0</v>
      </c>
      <c r="L86" s="11">
        <v>0</v>
      </c>
      <c r="M86" s="1" t="s">
        <v>1</v>
      </c>
    </row>
    <row r="87" spans="1:14" x14ac:dyDescent="0.2">
      <c r="F87" s="9"/>
      <c r="G87" s="9"/>
      <c r="H87" s="9"/>
      <c r="I87" s="9"/>
      <c r="J87" s="9"/>
      <c r="K87" s="9"/>
      <c r="L87" s="9"/>
    </row>
    <row r="88" spans="1:14" x14ac:dyDescent="0.2">
      <c r="C88" s="2" t="s">
        <v>358</v>
      </c>
      <c r="D88" s="33">
        <f t="shared" ref="D88:K88" si="7">SUM(D86:D86)</f>
        <v>47426</v>
      </c>
      <c r="E88" s="33">
        <f t="shared" si="7"/>
        <v>0</v>
      </c>
      <c r="F88" s="32">
        <f t="shared" si="7"/>
        <v>2295</v>
      </c>
      <c r="G88" s="32">
        <f t="shared" si="7"/>
        <v>0</v>
      </c>
      <c r="H88" s="32">
        <f t="shared" si="7"/>
        <v>5669</v>
      </c>
      <c r="I88" s="32">
        <f t="shared" si="7"/>
        <v>0</v>
      </c>
      <c r="J88" s="32">
        <f t="shared" si="7"/>
        <v>0</v>
      </c>
      <c r="K88" s="32">
        <f t="shared" si="7"/>
        <v>0</v>
      </c>
      <c r="L88" s="32">
        <f t="shared" ref="L88" si="8">SUM(L86:L86)</f>
        <v>0</v>
      </c>
    </row>
    <row r="89" spans="1:14" x14ac:dyDescent="0.2">
      <c r="G89" s="9"/>
      <c r="H89" s="9"/>
      <c r="I89" s="9"/>
      <c r="J89" s="9"/>
      <c r="K89" s="9"/>
      <c r="L89" s="9"/>
    </row>
    <row r="90" spans="1:14" x14ac:dyDescent="0.2">
      <c r="A90" s="2" t="s">
        <v>189</v>
      </c>
      <c r="G90" s="9"/>
      <c r="H90" s="9"/>
      <c r="I90" s="9" t="s">
        <v>1</v>
      </c>
      <c r="J90" s="9" t="s">
        <v>1</v>
      </c>
      <c r="K90" s="9"/>
      <c r="L90" s="9" t="s">
        <v>1</v>
      </c>
    </row>
    <row r="91" spans="1:14" x14ac:dyDescent="0.2">
      <c r="A91" s="1">
        <v>530</v>
      </c>
      <c r="B91" s="1">
        <v>860</v>
      </c>
      <c r="C91" s="1" t="s">
        <v>25</v>
      </c>
      <c r="D91" s="9">
        <v>0</v>
      </c>
      <c r="E91" s="9">
        <v>0</v>
      </c>
      <c r="F91" s="9">
        <v>44464</v>
      </c>
      <c r="G91" s="9">
        <v>0</v>
      </c>
      <c r="H91" s="9">
        <v>8627</v>
      </c>
      <c r="I91" s="9">
        <v>7727</v>
      </c>
      <c r="J91" s="9">
        <v>22528</v>
      </c>
      <c r="K91" s="9">
        <v>25000</v>
      </c>
      <c r="L91" s="9">
        <v>35000</v>
      </c>
    </row>
    <row r="92" spans="1:14" x14ac:dyDescent="0.2">
      <c r="A92" s="1">
        <v>530</v>
      </c>
      <c r="B92" s="1">
        <v>865</v>
      </c>
      <c r="C92" s="1" t="s">
        <v>369</v>
      </c>
      <c r="D92" s="9">
        <v>92424</v>
      </c>
      <c r="E92" s="11">
        <v>0</v>
      </c>
      <c r="F92" s="11">
        <v>0</v>
      </c>
      <c r="G92" s="11">
        <v>341</v>
      </c>
      <c r="H92" s="11">
        <v>622</v>
      </c>
      <c r="I92" s="11">
        <v>575</v>
      </c>
      <c r="J92" s="11">
        <v>20747</v>
      </c>
      <c r="K92" s="11">
        <v>0</v>
      </c>
      <c r="L92" s="11">
        <v>350000</v>
      </c>
      <c r="M92" s="1" t="s">
        <v>1</v>
      </c>
      <c r="N92" s="1" t="s">
        <v>1</v>
      </c>
    </row>
    <row r="93" spans="1:14" x14ac:dyDescent="0.2">
      <c r="D93" s="9"/>
      <c r="E93" s="9"/>
      <c r="F93" s="9"/>
      <c r="G93" s="9"/>
      <c r="H93" s="9"/>
      <c r="I93" s="9"/>
      <c r="J93" s="9"/>
      <c r="K93" s="9"/>
      <c r="L93" s="9"/>
    </row>
    <row r="94" spans="1:14" x14ac:dyDescent="0.2">
      <c r="C94" s="2" t="s">
        <v>359</v>
      </c>
      <c r="D94" s="32">
        <f t="shared" ref="D94:F94" si="9">SUM(D91:D92)</f>
        <v>92424</v>
      </c>
      <c r="E94" s="32">
        <f t="shared" si="9"/>
        <v>0</v>
      </c>
      <c r="F94" s="32">
        <f t="shared" si="9"/>
        <v>44464</v>
      </c>
      <c r="G94" s="32">
        <f t="shared" ref="G94:K94" si="10">SUM(G91:G92)</f>
        <v>341</v>
      </c>
      <c r="H94" s="32">
        <f t="shared" si="10"/>
        <v>9249</v>
      </c>
      <c r="I94" s="32">
        <f t="shared" si="10"/>
        <v>8302</v>
      </c>
      <c r="J94" s="32">
        <f t="shared" si="10"/>
        <v>43275</v>
      </c>
      <c r="K94" s="32">
        <f t="shared" si="10"/>
        <v>25000</v>
      </c>
      <c r="L94" s="32">
        <f t="shared" ref="L94" si="11">SUM(L91:L92)</f>
        <v>385000</v>
      </c>
    </row>
    <row r="95" spans="1:14" x14ac:dyDescent="0.2">
      <c r="A95" s="1" t="s">
        <v>1</v>
      </c>
      <c r="H95" s="9"/>
      <c r="I95" s="9"/>
      <c r="J95" s="9"/>
      <c r="K95" s="9"/>
      <c r="L95" s="9"/>
    </row>
    <row r="96" spans="1:14" x14ac:dyDescent="0.2">
      <c r="A96" s="1" t="s">
        <v>1</v>
      </c>
      <c r="C96" s="2" t="s">
        <v>360</v>
      </c>
      <c r="D96" s="32">
        <f t="shared" ref="D96:J96" si="12">SUM(D75, D82, D88, D94)</f>
        <v>2499519.9333333331</v>
      </c>
      <c r="E96" s="32">
        <f t="shared" si="12"/>
        <v>2521437</v>
      </c>
      <c r="F96" s="32">
        <f t="shared" si="12"/>
        <v>2443504</v>
      </c>
      <c r="G96" s="32">
        <f t="shared" si="12"/>
        <v>2562504</v>
      </c>
      <c r="H96" s="32">
        <f t="shared" si="12"/>
        <v>2608116</v>
      </c>
      <c r="I96" s="32">
        <f t="shared" si="12"/>
        <v>2484897</v>
      </c>
      <c r="J96" s="32">
        <f t="shared" si="12"/>
        <v>2309852</v>
      </c>
      <c r="K96" s="32">
        <f t="shared" ref="K96" si="13">SUM(K75, K82, K88, K94)</f>
        <v>2302408</v>
      </c>
      <c r="L96" s="32">
        <f t="shared" ref="L96" si="14">SUM(L75, L82, L88, L94)</f>
        <v>2939605.2</v>
      </c>
    </row>
    <row r="97" spans="1:12" x14ac:dyDescent="0.2">
      <c r="A97" s="1" t="s">
        <v>1</v>
      </c>
      <c r="H97" s="9"/>
      <c r="I97" s="9"/>
      <c r="J97" s="9"/>
      <c r="K97" s="9"/>
      <c r="L97" s="9"/>
    </row>
    <row r="98" spans="1:12" x14ac:dyDescent="0.2">
      <c r="C98" s="2" t="s">
        <v>361</v>
      </c>
      <c r="D98" s="9">
        <f t="shared" ref="D98:L98" si="15">SUM(D19-D96)</f>
        <v>211683.06666666688</v>
      </c>
      <c r="E98" s="9">
        <f t="shared" si="15"/>
        <v>169902</v>
      </c>
      <c r="F98" s="9">
        <f t="shared" si="15"/>
        <v>165645</v>
      </c>
      <c r="G98" s="61">
        <f t="shared" si="15"/>
        <v>-85399</v>
      </c>
      <c r="H98" s="61">
        <f t="shared" si="15"/>
        <v>-223068</v>
      </c>
      <c r="I98" s="61">
        <f t="shared" si="15"/>
        <v>-17995</v>
      </c>
      <c r="J98" s="61">
        <f t="shared" si="15"/>
        <v>321839</v>
      </c>
      <c r="K98" s="61">
        <f t="shared" si="15"/>
        <v>395873</v>
      </c>
      <c r="L98" s="61">
        <f t="shared" si="15"/>
        <v>-178605.20000000019</v>
      </c>
    </row>
    <row r="99" spans="1:12" x14ac:dyDescent="0.2">
      <c r="H99" s="9"/>
      <c r="I99" s="9"/>
      <c r="J99" s="9"/>
      <c r="K99" s="9"/>
      <c r="L99" s="9"/>
    </row>
    <row r="100" spans="1:12" x14ac:dyDescent="0.2">
      <c r="C100" s="2" t="s">
        <v>15</v>
      </c>
      <c r="F100" s="13">
        <f>SUM(F98:F98)</f>
        <v>165645</v>
      </c>
      <c r="G100" s="62">
        <v>2553270</v>
      </c>
      <c r="H100" s="62">
        <v>2371741</v>
      </c>
      <c r="I100" s="62">
        <v>2509925</v>
      </c>
      <c r="J100" s="62">
        <v>2950530</v>
      </c>
      <c r="K100" s="62">
        <v>3400000</v>
      </c>
      <c r="L100" s="62">
        <f>K100+L98</f>
        <v>3221394.8</v>
      </c>
    </row>
  </sheetData>
  <printOptions horizontalCentered="1"/>
  <pageMargins left="0.2" right="0.2" top="0.5" bottom="0.2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5"/>
  <sheetViews>
    <sheetView workbookViewId="0">
      <selection activeCell="K12" sqref="K12"/>
    </sheetView>
  </sheetViews>
  <sheetFormatPr defaultColWidth="9.140625" defaultRowHeight="12.75" x14ac:dyDescent="0.2"/>
  <cols>
    <col min="1" max="3" width="5.7109375" style="1" customWidth="1"/>
    <col min="4" max="4" width="20.7109375" style="1" customWidth="1"/>
    <col min="5" max="6" width="0" style="1" hidden="1" customWidth="1"/>
    <col min="7" max="16384" width="9.140625" style="1"/>
  </cols>
  <sheetData>
    <row r="1" spans="1:12" x14ac:dyDescent="0.2">
      <c r="D1" s="2" t="s">
        <v>0</v>
      </c>
    </row>
    <row r="2" spans="1:12" x14ac:dyDescent="0.2">
      <c r="D2" s="2" t="s">
        <v>334</v>
      </c>
    </row>
    <row r="4" spans="1:12" x14ac:dyDescent="0.2">
      <c r="A4" s="3"/>
      <c r="B4" s="3"/>
      <c r="C4" s="3"/>
      <c r="D4" s="4" t="s">
        <v>219</v>
      </c>
      <c r="E4" s="3"/>
      <c r="F4" s="3"/>
      <c r="G4" s="3"/>
      <c r="H4" s="3"/>
      <c r="I4" s="3"/>
      <c r="J4" s="3"/>
      <c r="K4" s="3"/>
      <c r="L4" s="3"/>
    </row>
    <row r="5" spans="1:12" x14ac:dyDescent="0.2">
      <c r="A5" s="2" t="s">
        <v>1</v>
      </c>
      <c r="B5" s="2"/>
      <c r="C5" s="1" t="s">
        <v>1</v>
      </c>
      <c r="D5" s="1" t="s">
        <v>1</v>
      </c>
      <c r="E5" s="5">
        <v>0.93333333333333335</v>
      </c>
      <c r="F5" s="6" t="s">
        <v>2</v>
      </c>
      <c r="G5" s="6" t="s">
        <v>290</v>
      </c>
      <c r="H5" s="6" t="s">
        <v>299</v>
      </c>
      <c r="I5" s="6" t="s">
        <v>301</v>
      </c>
      <c r="J5" s="6" t="s">
        <v>311</v>
      </c>
      <c r="K5" s="6" t="s">
        <v>319</v>
      </c>
      <c r="L5" s="6" t="s">
        <v>329</v>
      </c>
    </row>
    <row r="6" spans="1:12" x14ac:dyDescent="0.2">
      <c r="E6" s="7" t="s">
        <v>3</v>
      </c>
      <c r="F6" s="50" t="s">
        <v>3</v>
      </c>
      <c r="G6" s="50" t="s">
        <v>3</v>
      </c>
      <c r="H6" s="50" t="s">
        <v>3</v>
      </c>
      <c r="I6" s="50" t="s">
        <v>3</v>
      </c>
      <c r="J6" s="50" t="s">
        <v>3</v>
      </c>
      <c r="K6" s="50" t="s">
        <v>5</v>
      </c>
      <c r="L6" s="50" t="s">
        <v>4</v>
      </c>
    </row>
    <row r="7" spans="1:12" x14ac:dyDescent="0.2">
      <c r="A7" s="2" t="s">
        <v>7</v>
      </c>
      <c r="B7" s="2"/>
      <c r="E7" s="21">
        <v>33301</v>
      </c>
      <c r="F7" s="21">
        <v>42271</v>
      </c>
      <c r="G7" s="21">
        <v>53464</v>
      </c>
      <c r="H7" s="21">
        <f t="shared" ref="H7:K7" si="0">+G24</f>
        <v>57451</v>
      </c>
      <c r="I7" s="21">
        <f t="shared" si="0"/>
        <v>59172</v>
      </c>
      <c r="J7" s="21">
        <f t="shared" si="0"/>
        <v>91782</v>
      </c>
      <c r="K7" s="21">
        <f t="shared" si="0"/>
        <v>69656</v>
      </c>
      <c r="L7" s="21">
        <f>+K24</f>
        <v>82719</v>
      </c>
    </row>
    <row r="8" spans="1:12" x14ac:dyDescent="0.2">
      <c r="G8" s="9"/>
    </row>
    <row r="9" spans="1:12" x14ac:dyDescent="0.2">
      <c r="A9" s="7" t="s">
        <v>8</v>
      </c>
      <c r="B9" s="7"/>
      <c r="G9" s="9"/>
    </row>
    <row r="10" spans="1:12" x14ac:dyDescent="0.2">
      <c r="A10" s="1">
        <v>110</v>
      </c>
      <c r="C10" s="1">
        <v>4311</v>
      </c>
      <c r="D10" s="1" t="s">
        <v>35</v>
      </c>
      <c r="E10" s="9">
        <v>17000</v>
      </c>
      <c r="F10" s="9">
        <v>13744</v>
      </c>
      <c r="G10" s="9">
        <v>23153</v>
      </c>
      <c r="H10" s="9">
        <v>27489</v>
      </c>
      <c r="I10" s="9">
        <v>34259</v>
      </c>
      <c r="J10" s="9">
        <v>37915</v>
      </c>
      <c r="K10" s="9">
        <v>39363</v>
      </c>
      <c r="L10" s="9">
        <v>40000</v>
      </c>
    </row>
    <row r="11" spans="1:12" x14ac:dyDescent="0.2">
      <c r="A11" s="1">
        <v>110</v>
      </c>
      <c r="C11" s="1">
        <v>4381</v>
      </c>
      <c r="D11" s="1" t="s">
        <v>193</v>
      </c>
      <c r="E11" s="11">
        <v>53</v>
      </c>
      <c r="F11" s="11">
        <v>62</v>
      </c>
      <c r="G11" s="11">
        <v>54</v>
      </c>
      <c r="H11" s="11">
        <v>32</v>
      </c>
      <c r="I11" s="11">
        <v>271</v>
      </c>
      <c r="J11" s="11">
        <v>909</v>
      </c>
      <c r="K11" s="11">
        <v>2200</v>
      </c>
      <c r="L11" s="69">
        <v>3000</v>
      </c>
    </row>
    <row r="12" spans="1:12" x14ac:dyDescent="0.2">
      <c r="E12" s="9"/>
      <c r="F12" s="9"/>
      <c r="G12" s="9"/>
      <c r="H12" s="9"/>
      <c r="I12" s="9"/>
      <c r="J12" s="9"/>
      <c r="K12" s="9"/>
      <c r="L12" s="9"/>
    </row>
    <row r="13" spans="1:12" x14ac:dyDescent="0.2">
      <c r="D13" s="2" t="s">
        <v>133</v>
      </c>
      <c r="E13" s="32">
        <f t="shared" ref="E13:F13" si="1">SUM(E10:E11)</f>
        <v>17053</v>
      </c>
      <c r="F13" s="32">
        <f t="shared" si="1"/>
        <v>13806</v>
      </c>
      <c r="G13" s="32">
        <f t="shared" ref="G13:K13" si="2">SUM(G10:G11)</f>
        <v>23207</v>
      </c>
      <c r="H13" s="32">
        <f t="shared" si="2"/>
        <v>27521</v>
      </c>
      <c r="I13" s="32">
        <f t="shared" si="2"/>
        <v>34530</v>
      </c>
      <c r="J13" s="32">
        <f t="shared" si="2"/>
        <v>38824</v>
      </c>
      <c r="K13" s="32">
        <f t="shared" si="2"/>
        <v>41563</v>
      </c>
      <c r="L13" s="32">
        <f t="shared" ref="L13" si="3">SUM(L10:L11)</f>
        <v>43000</v>
      </c>
    </row>
    <row r="14" spans="1:12" x14ac:dyDescent="0.2">
      <c r="E14" s="9"/>
      <c r="F14" s="9"/>
      <c r="G14" s="9"/>
      <c r="H14" s="9"/>
      <c r="I14" s="9"/>
      <c r="J14" s="9"/>
      <c r="K14" s="9"/>
      <c r="L14" s="9"/>
    </row>
    <row r="15" spans="1:12" x14ac:dyDescent="0.2">
      <c r="A15" s="7" t="s">
        <v>14</v>
      </c>
      <c r="E15" s="9"/>
      <c r="F15" s="9"/>
      <c r="G15" s="9"/>
      <c r="H15" s="9"/>
      <c r="I15" s="9"/>
      <c r="J15" s="9"/>
      <c r="K15" s="9"/>
      <c r="L15" s="9"/>
    </row>
    <row r="16" spans="1:12" x14ac:dyDescent="0.2">
      <c r="E16" s="9"/>
      <c r="F16" s="9"/>
      <c r="G16" s="9"/>
      <c r="H16" s="9"/>
      <c r="I16" s="9"/>
      <c r="J16" s="9"/>
      <c r="K16" s="9"/>
      <c r="L16" s="9"/>
    </row>
    <row r="17" spans="1:12" x14ac:dyDescent="0.2">
      <c r="A17" s="1">
        <v>110</v>
      </c>
      <c r="B17" s="1">
        <v>500</v>
      </c>
      <c r="C17" s="1">
        <v>531</v>
      </c>
      <c r="D17" s="1" t="s">
        <v>219</v>
      </c>
      <c r="E17" s="9">
        <v>12000</v>
      </c>
      <c r="F17" s="9">
        <v>13100</v>
      </c>
      <c r="G17" s="9">
        <v>13350</v>
      </c>
      <c r="H17" s="9">
        <v>14050</v>
      </c>
      <c r="I17" s="9">
        <v>0</v>
      </c>
      <c r="J17" s="9">
        <v>60425</v>
      </c>
      <c r="K17" s="9">
        <v>28000</v>
      </c>
      <c r="L17" s="9">
        <v>28000</v>
      </c>
    </row>
    <row r="18" spans="1:12" x14ac:dyDescent="0.2">
      <c r="A18" s="1">
        <v>110</v>
      </c>
      <c r="B18" s="1">
        <v>500</v>
      </c>
      <c r="C18" s="1">
        <v>929</v>
      </c>
      <c r="D18" s="1" t="s">
        <v>120</v>
      </c>
      <c r="E18" s="11">
        <v>0</v>
      </c>
      <c r="F18" s="11">
        <v>0</v>
      </c>
      <c r="G18" s="11">
        <v>5870</v>
      </c>
      <c r="H18" s="11">
        <v>11750</v>
      </c>
      <c r="I18" s="11">
        <v>1920</v>
      </c>
      <c r="J18" s="11">
        <v>525</v>
      </c>
      <c r="K18" s="11">
        <v>500</v>
      </c>
      <c r="L18" s="11">
        <v>500</v>
      </c>
    </row>
    <row r="19" spans="1:12" x14ac:dyDescent="0.2">
      <c r="A19" s="1" t="s">
        <v>1</v>
      </c>
      <c r="B19" s="1" t="s">
        <v>1</v>
      </c>
      <c r="E19" s="9"/>
      <c r="F19" s="9"/>
      <c r="G19" s="9"/>
      <c r="H19" s="9"/>
      <c r="I19" s="9"/>
      <c r="J19" s="9"/>
      <c r="K19" s="9"/>
      <c r="L19" s="9"/>
    </row>
    <row r="20" spans="1:12" x14ac:dyDescent="0.2">
      <c r="D20" s="2" t="s">
        <v>197</v>
      </c>
      <c r="E20" s="32">
        <f t="shared" ref="E20:F20" si="4">SUM(E17:E18)</f>
        <v>12000</v>
      </c>
      <c r="F20" s="32">
        <f t="shared" si="4"/>
        <v>13100</v>
      </c>
      <c r="G20" s="32">
        <f t="shared" ref="G20:I20" si="5">SUM(G17:G18)</f>
        <v>19220</v>
      </c>
      <c r="H20" s="32">
        <f t="shared" si="5"/>
        <v>25800</v>
      </c>
      <c r="I20" s="32">
        <f t="shared" si="5"/>
        <v>1920</v>
      </c>
      <c r="J20" s="32">
        <f t="shared" ref="J20:L20" si="6">SUM(J17:J18)</f>
        <v>60950</v>
      </c>
      <c r="K20" s="32">
        <f t="shared" si="6"/>
        <v>28500</v>
      </c>
      <c r="L20" s="32">
        <f t="shared" si="6"/>
        <v>28500</v>
      </c>
    </row>
    <row r="21" spans="1:12" x14ac:dyDescent="0.2">
      <c r="E21" s="9"/>
      <c r="F21" s="9"/>
      <c r="G21" s="9"/>
      <c r="H21" s="9"/>
      <c r="I21" s="9"/>
      <c r="J21" s="9"/>
      <c r="K21" s="9"/>
      <c r="L21" s="9"/>
    </row>
    <row r="22" spans="1:12" x14ac:dyDescent="0.2">
      <c r="D22" s="1" t="s">
        <v>198</v>
      </c>
      <c r="E22" s="9">
        <f t="shared" ref="E22:F22" si="7">SUM(E13-E20)</f>
        <v>5053</v>
      </c>
      <c r="F22" s="9">
        <f t="shared" si="7"/>
        <v>706</v>
      </c>
      <c r="G22" s="9">
        <f t="shared" ref="G22:I22" si="8">SUM(G13-G20)</f>
        <v>3987</v>
      </c>
      <c r="H22" s="9">
        <f t="shared" si="8"/>
        <v>1721</v>
      </c>
      <c r="I22" s="9">
        <f t="shared" si="8"/>
        <v>32610</v>
      </c>
      <c r="J22" s="9">
        <f t="shared" ref="J22:L22" si="9">SUM(J13-J20)</f>
        <v>-22126</v>
      </c>
      <c r="K22" s="9">
        <f t="shared" si="9"/>
        <v>13063</v>
      </c>
      <c r="L22" s="9">
        <f t="shared" si="9"/>
        <v>14500</v>
      </c>
    </row>
    <row r="23" spans="1:12" x14ac:dyDescent="0.2">
      <c r="E23" s="9"/>
      <c r="F23" s="9"/>
      <c r="G23" s="9"/>
      <c r="H23" s="9"/>
      <c r="I23" s="9"/>
      <c r="J23" s="9"/>
      <c r="K23" s="9"/>
      <c r="L23" s="9"/>
    </row>
    <row r="24" spans="1:12" x14ac:dyDescent="0.2">
      <c r="D24" s="1" t="s">
        <v>15</v>
      </c>
      <c r="E24" s="32">
        <f t="shared" ref="E24:F24" si="10">SUM(E7+E22)</f>
        <v>38354</v>
      </c>
      <c r="F24" s="32">
        <f t="shared" si="10"/>
        <v>42977</v>
      </c>
      <c r="G24" s="32">
        <f t="shared" ref="G24:I24" si="11">SUM(G7+G22)</f>
        <v>57451</v>
      </c>
      <c r="H24" s="32">
        <f t="shared" si="11"/>
        <v>59172</v>
      </c>
      <c r="I24" s="32">
        <f t="shared" si="11"/>
        <v>91782</v>
      </c>
      <c r="J24" s="32">
        <f t="shared" ref="J24:L24" si="12">SUM(J7+J22)</f>
        <v>69656</v>
      </c>
      <c r="K24" s="32">
        <f t="shared" si="12"/>
        <v>82719</v>
      </c>
      <c r="L24" s="32">
        <f t="shared" si="12"/>
        <v>97219</v>
      </c>
    </row>
    <row r="25" spans="1:12" x14ac:dyDescent="0.2">
      <c r="E25" s="9"/>
      <c r="F25" s="9"/>
      <c r="G25" s="9"/>
      <c r="H25" s="9"/>
    </row>
    <row r="26" spans="1:12" x14ac:dyDescent="0.2">
      <c r="E26" s="9"/>
      <c r="F26" s="9"/>
      <c r="G26" s="9"/>
      <c r="H26" s="9"/>
    </row>
    <row r="27" spans="1:12" x14ac:dyDescent="0.2">
      <c r="E27" s="9"/>
      <c r="F27" s="9"/>
      <c r="G27" s="9"/>
      <c r="H27" s="9"/>
    </row>
    <row r="28" spans="1:12" x14ac:dyDescent="0.2">
      <c r="E28" s="9"/>
      <c r="F28" s="9"/>
      <c r="G28" s="9"/>
      <c r="H28" s="9"/>
    </row>
    <row r="29" spans="1:12" x14ac:dyDescent="0.2">
      <c r="E29" s="9"/>
      <c r="F29" s="9"/>
      <c r="G29" s="9"/>
      <c r="H29" s="9"/>
    </row>
    <row r="30" spans="1:12" x14ac:dyDescent="0.2">
      <c r="E30" s="9"/>
      <c r="F30" s="9"/>
      <c r="G30" s="9"/>
      <c r="H30" s="9"/>
    </row>
    <row r="31" spans="1:12" x14ac:dyDescent="0.2">
      <c r="E31" s="9"/>
      <c r="F31" s="9"/>
      <c r="G31" s="9"/>
      <c r="H31" s="9"/>
    </row>
    <row r="32" spans="1:12" x14ac:dyDescent="0.2">
      <c r="E32" s="9"/>
      <c r="F32" s="9"/>
      <c r="G32" s="9"/>
      <c r="H32" s="9"/>
    </row>
    <row r="33" spans="5:8" x14ac:dyDescent="0.2">
      <c r="E33" s="9"/>
      <c r="F33" s="9"/>
      <c r="G33" s="9"/>
      <c r="H33" s="9"/>
    </row>
    <row r="34" spans="5:8" x14ac:dyDescent="0.2">
      <c r="E34" s="9"/>
      <c r="F34" s="9"/>
      <c r="G34" s="9"/>
      <c r="H34" s="9"/>
    </row>
    <row r="35" spans="5:8" x14ac:dyDescent="0.2">
      <c r="E35" s="9"/>
      <c r="F35" s="9"/>
      <c r="G35" s="9"/>
      <c r="H35" s="9"/>
    </row>
  </sheetData>
  <printOptions horizontalCentered="1"/>
  <pageMargins left="0.25" right="0.25" top="0.5" bottom="0.75" header="0.3" footer="0.3"/>
  <pageSetup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R39"/>
  <sheetViews>
    <sheetView workbookViewId="0">
      <selection activeCell="V18" sqref="V18"/>
    </sheetView>
  </sheetViews>
  <sheetFormatPr defaultRowHeight="15" x14ac:dyDescent="0.25"/>
  <cols>
    <col min="1" max="3" width="5.7109375" customWidth="1"/>
    <col min="4" max="4" width="27.7109375" customWidth="1"/>
    <col min="5" max="8" width="8.7109375" hidden="1" customWidth="1"/>
    <col min="9" max="10" width="8.7109375" customWidth="1"/>
    <col min="11" max="13" width="10.7109375" customWidth="1"/>
    <col min="262" max="262" width="30.7109375" customWidth="1"/>
    <col min="263" max="269" width="10.7109375" customWidth="1"/>
    <col min="518" max="518" width="30.7109375" customWidth="1"/>
    <col min="519" max="525" width="10.7109375" customWidth="1"/>
    <col min="774" max="774" width="30.7109375" customWidth="1"/>
    <col min="775" max="781" width="10.7109375" customWidth="1"/>
    <col min="1030" max="1030" width="30.7109375" customWidth="1"/>
    <col min="1031" max="1037" width="10.7109375" customWidth="1"/>
    <col min="1286" max="1286" width="30.7109375" customWidth="1"/>
    <col min="1287" max="1293" width="10.7109375" customWidth="1"/>
    <col min="1542" max="1542" width="30.7109375" customWidth="1"/>
    <col min="1543" max="1549" width="10.7109375" customWidth="1"/>
    <col min="1798" max="1798" width="30.7109375" customWidth="1"/>
    <col min="1799" max="1805" width="10.7109375" customWidth="1"/>
    <col min="2054" max="2054" width="30.7109375" customWidth="1"/>
    <col min="2055" max="2061" width="10.7109375" customWidth="1"/>
    <col min="2310" max="2310" width="30.7109375" customWidth="1"/>
    <col min="2311" max="2317" width="10.7109375" customWidth="1"/>
    <col min="2566" max="2566" width="30.7109375" customWidth="1"/>
    <col min="2567" max="2573" width="10.7109375" customWidth="1"/>
    <col min="2822" max="2822" width="30.7109375" customWidth="1"/>
    <col min="2823" max="2829" width="10.7109375" customWidth="1"/>
    <col min="3078" max="3078" width="30.7109375" customWidth="1"/>
    <col min="3079" max="3085" width="10.7109375" customWidth="1"/>
    <col min="3334" max="3334" width="30.7109375" customWidth="1"/>
    <col min="3335" max="3341" width="10.7109375" customWidth="1"/>
    <col min="3590" max="3590" width="30.7109375" customWidth="1"/>
    <col min="3591" max="3597" width="10.7109375" customWidth="1"/>
    <col min="3846" max="3846" width="30.7109375" customWidth="1"/>
    <col min="3847" max="3853" width="10.7109375" customWidth="1"/>
    <col min="4102" max="4102" width="30.7109375" customWidth="1"/>
    <col min="4103" max="4109" width="10.7109375" customWidth="1"/>
    <col min="4358" max="4358" width="30.7109375" customWidth="1"/>
    <col min="4359" max="4365" width="10.7109375" customWidth="1"/>
    <col min="4614" max="4614" width="30.7109375" customWidth="1"/>
    <col min="4615" max="4621" width="10.7109375" customWidth="1"/>
    <col min="4870" max="4870" width="30.7109375" customWidth="1"/>
    <col min="4871" max="4877" width="10.7109375" customWidth="1"/>
    <col min="5126" max="5126" width="30.7109375" customWidth="1"/>
    <col min="5127" max="5133" width="10.7109375" customWidth="1"/>
    <col min="5382" max="5382" width="30.7109375" customWidth="1"/>
    <col min="5383" max="5389" width="10.7109375" customWidth="1"/>
    <col min="5638" max="5638" width="30.7109375" customWidth="1"/>
    <col min="5639" max="5645" width="10.7109375" customWidth="1"/>
    <col min="5894" max="5894" width="30.7109375" customWidth="1"/>
    <col min="5895" max="5901" width="10.7109375" customWidth="1"/>
    <col min="6150" max="6150" width="30.7109375" customWidth="1"/>
    <col min="6151" max="6157" width="10.7109375" customWidth="1"/>
    <col min="6406" max="6406" width="30.7109375" customWidth="1"/>
    <col min="6407" max="6413" width="10.7109375" customWidth="1"/>
    <col min="6662" max="6662" width="30.7109375" customWidth="1"/>
    <col min="6663" max="6669" width="10.7109375" customWidth="1"/>
    <col min="6918" max="6918" width="30.7109375" customWidth="1"/>
    <col min="6919" max="6925" width="10.7109375" customWidth="1"/>
    <col min="7174" max="7174" width="30.7109375" customWidth="1"/>
    <col min="7175" max="7181" width="10.7109375" customWidth="1"/>
    <col min="7430" max="7430" width="30.7109375" customWidth="1"/>
    <col min="7431" max="7437" width="10.7109375" customWidth="1"/>
    <col min="7686" max="7686" width="30.7109375" customWidth="1"/>
    <col min="7687" max="7693" width="10.7109375" customWidth="1"/>
    <col min="7942" max="7942" width="30.7109375" customWidth="1"/>
    <col min="7943" max="7949" width="10.7109375" customWidth="1"/>
    <col min="8198" max="8198" width="30.7109375" customWidth="1"/>
    <col min="8199" max="8205" width="10.7109375" customWidth="1"/>
    <col min="8454" max="8454" width="30.7109375" customWidth="1"/>
    <col min="8455" max="8461" width="10.7109375" customWidth="1"/>
    <col min="8710" max="8710" width="30.7109375" customWidth="1"/>
    <col min="8711" max="8717" width="10.7109375" customWidth="1"/>
    <col min="8966" max="8966" width="30.7109375" customWidth="1"/>
    <col min="8967" max="8973" width="10.7109375" customWidth="1"/>
    <col min="9222" max="9222" width="30.7109375" customWidth="1"/>
    <col min="9223" max="9229" width="10.7109375" customWidth="1"/>
    <col min="9478" max="9478" width="30.7109375" customWidth="1"/>
    <col min="9479" max="9485" width="10.7109375" customWidth="1"/>
    <col min="9734" max="9734" width="30.7109375" customWidth="1"/>
    <col min="9735" max="9741" width="10.7109375" customWidth="1"/>
    <col min="9990" max="9990" width="30.7109375" customWidth="1"/>
    <col min="9991" max="9997" width="10.7109375" customWidth="1"/>
    <col min="10246" max="10246" width="30.7109375" customWidth="1"/>
    <col min="10247" max="10253" width="10.7109375" customWidth="1"/>
    <col min="10502" max="10502" width="30.7109375" customWidth="1"/>
    <col min="10503" max="10509" width="10.7109375" customWidth="1"/>
    <col min="10758" max="10758" width="30.7109375" customWidth="1"/>
    <col min="10759" max="10765" width="10.7109375" customWidth="1"/>
    <col min="11014" max="11014" width="30.7109375" customWidth="1"/>
    <col min="11015" max="11021" width="10.7109375" customWidth="1"/>
    <col min="11270" max="11270" width="30.7109375" customWidth="1"/>
    <col min="11271" max="11277" width="10.7109375" customWidth="1"/>
    <col min="11526" max="11526" width="30.7109375" customWidth="1"/>
    <col min="11527" max="11533" width="10.7109375" customWidth="1"/>
    <col min="11782" max="11782" width="30.7109375" customWidth="1"/>
    <col min="11783" max="11789" width="10.7109375" customWidth="1"/>
    <col min="12038" max="12038" width="30.7109375" customWidth="1"/>
    <col min="12039" max="12045" width="10.7109375" customWidth="1"/>
    <col min="12294" max="12294" width="30.7109375" customWidth="1"/>
    <col min="12295" max="12301" width="10.7109375" customWidth="1"/>
    <col min="12550" max="12550" width="30.7109375" customWidth="1"/>
    <col min="12551" max="12557" width="10.7109375" customWidth="1"/>
    <col min="12806" max="12806" width="30.7109375" customWidth="1"/>
    <col min="12807" max="12813" width="10.7109375" customWidth="1"/>
    <col min="13062" max="13062" width="30.7109375" customWidth="1"/>
    <col min="13063" max="13069" width="10.7109375" customWidth="1"/>
    <col min="13318" max="13318" width="30.7109375" customWidth="1"/>
    <col min="13319" max="13325" width="10.7109375" customWidth="1"/>
    <col min="13574" max="13574" width="30.7109375" customWidth="1"/>
    <col min="13575" max="13581" width="10.7109375" customWidth="1"/>
    <col min="13830" max="13830" width="30.7109375" customWidth="1"/>
    <col min="13831" max="13837" width="10.7109375" customWidth="1"/>
    <col min="14086" max="14086" width="30.7109375" customWidth="1"/>
    <col min="14087" max="14093" width="10.7109375" customWidth="1"/>
    <col min="14342" max="14342" width="30.7109375" customWidth="1"/>
    <col min="14343" max="14349" width="10.7109375" customWidth="1"/>
    <col min="14598" max="14598" width="30.7109375" customWidth="1"/>
    <col min="14599" max="14605" width="10.7109375" customWidth="1"/>
    <col min="14854" max="14854" width="30.7109375" customWidth="1"/>
    <col min="14855" max="14861" width="10.7109375" customWidth="1"/>
    <col min="15110" max="15110" width="30.7109375" customWidth="1"/>
    <col min="15111" max="15117" width="10.7109375" customWidth="1"/>
    <col min="15366" max="15366" width="30.7109375" customWidth="1"/>
    <col min="15367" max="15373" width="10.7109375" customWidth="1"/>
    <col min="15622" max="15622" width="30.7109375" customWidth="1"/>
    <col min="15623" max="15629" width="10.7109375" customWidth="1"/>
    <col min="15878" max="15878" width="30.7109375" customWidth="1"/>
    <col min="15879" max="15885" width="10.7109375" customWidth="1"/>
    <col min="16134" max="16134" width="30.7109375" customWidth="1"/>
    <col min="16135" max="16141" width="10.7109375" customWidth="1"/>
  </cols>
  <sheetData>
    <row r="1" spans="1:18" s="1" customFormat="1" ht="12.75" x14ac:dyDescent="0.2">
      <c r="D1" s="2" t="s">
        <v>0</v>
      </c>
    </row>
    <row r="2" spans="1:18" s="1" customFormat="1" ht="12.75" x14ac:dyDescent="0.2">
      <c r="D2" s="2" t="s">
        <v>334</v>
      </c>
    </row>
    <row r="3" spans="1:18" s="1" customFormat="1" ht="12.75" x14ac:dyDescent="0.2"/>
    <row r="4" spans="1:18" s="1" customFormat="1" ht="12.75" x14ac:dyDescent="0.2">
      <c r="A4" s="3"/>
      <c r="B4" s="3"/>
      <c r="C4" s="3"/>
      <c r="D4" s="4" t="s">
        <v>92</v>
      </c>
      <c r="E4" s="3"/>
      <c r="F4" s="3"/>
      <c r="G4" s="3"/>
      <c r="H4" s="3"/>
      <c r="I4" s="3"/>
      <c r="J4" s="3"/>
      <c r="K4" s="3"/>
      <c r="L4" s="3"/>
      <c r="M4" s="3"/>
      <c r="N4" s="3"/>
    </row>
    <row r="5" spans="1:18" s="1" customFormat="1" ht="12.75" x14ac:dyDescent="0.2">
      <c r="A5" s="2" t="s">
        <v>1</v>
      </c>
      <c r="B5" s="2"/>
      <c r="C5" s="1" t="s">
        <v>1</v>
      </c>
      <c r="D5" s="1" t="s">
        <v>1</v>
      </c>
      <c r="E5" s="5">
        <v>0.93333333333333335</v>
      </c>
      <c r="F5" s="6" t="s">
        <v>2</v>
      </c>
      <c r="G5" s="6" t="s">
        <v>6</v>
      </c>
      <c r="H5" s="6" t="s">
        <v>276</v>
      </c>
      <c r="I5" s="6" t="s">
        <v>290</v>
      </c>
      <c r="J5" s="6" t="s">
        <v>299</v>
      </c>
      <c r="K5" s="6" t="s">
        <v>301</v>
      </c>
      <c r="L5" s="6" t="s">
        <v>311</v>
      </c>
      <c r="M5" s="6" t="s">
        <v>319</v>
      </c>
      <c r="N5" s="6" t="s">
        <v>329</v>
      </c>
    </row>
    <row r="6" spans="1:18" s="1" customFormat="1" ht="12.75" x14ac:dyDescent="0.2">
      <c r="E6" s="7" t="s">
        <v>3</v>
      </c>
      <c r="F6" s="50" t="s">
        <v>3</v>
      </c>
      <c r="G6" s="50" t="s">
        <v>3</v>
      </c>
      <c r="H6" s="50" t="s">
        <v>3</v>
      </c>
      <c r="I6" s="50" t="s">
        <v>3</v>
      </c>
      <c r="J6" s="50" t="s">
        <v>3</v>
      </c>
      <c r="K6" s="50" t="s">
        <v>3</v>
      </c>
      <c r="L6" s="50" t="s">
        <v>3</v>
      </c>
      <c r="M6" s="50" t="s">
        <v>5</v>
      </c>
      <c r="N6" s="50" t="s">
        <v>4</v>
      </c>
    </row>
    <row r="7" spans="1:18" x14ac:dyDescent="0.25">
      <c r="A7" s="7" t="s">
        <v>8</v>
      </c>
      <c r="B7" s="1"/>
      <c r="C7" s="1"/>
      <c r="D7" s="6"/>
      <c r="E7" s="5"/>
      <c r="F7" s="5"/>
      <c r="G7" s="5"/>
      <c r="H7" s="5"/>
      <c r="I7" s="5"/>
      <c r="J7" s="5"/>
      <c r="K7" s="6"/>
      <c r="L7" s="6"/>
      <c r="M7" s="6"/>
      <c r="N7" s="1"/>
    </row>
    <row r="8" spans="1:18" x14ac:dyDescent="0.25">
      <c r="A8" s="26" t="s">
        <v>239</v>
      </c>
      <c r="B8" s="26"/>
      <c r="C8" s="1">
        <v>4376</v>
      </c>
      <c r="D8" s="1" t="s">
        <v>77</v>
      </c>
      <c r="E8" s="9">
        <v>37265</v>
      </c>
      <c r="F8" s="9">
        <v>25549</v>
      </c>
      <c r="G8" s="9">
        <v>20891</v>
      </c>
      <c r="H8" s="9">
        <v>19361</v>
      </c>
      <c r="I8" s="9">
        <v>195</v>
      </c>
      <c r="J8" s="9">
        <v>41711</v>
      </c>
      <c r="K8" s="9">
        <v>27763</v>
      </c>
      <c r="L8" s="9">
        <v>32080</v>
      </c>
      <c r="M8" s="9">
        <v>2957</v>
      </c>
      <c r="N8" s="9">
        <v>35000</v>
      </c>
      <c r="O8" s="22"/>
    </row>
    <row r="9" spans="1:18" x14ac:dyDescent="0.25">
      <c r="A9" s="26" t="s">
        <v>239</v>
      </c>
      <c r="B9" s="26"/>
      <c r="C9" s="1">
        <v>4378</v>
      </c>
      <c r="D9" s="1" t="s">
        <v>78</v>
      </c>
      <c r="E9" s="11">
        <v>0</v>
      </c>
      <c r="F9" s="11">
        <v>9295</v>
      </c>
      <c r="G9" s="11">
        <v>8298</v>
      </c>
      <c r="H9" s="11">
        <v>6148</v>
      </c>
      <c r="I9" s="11">
        <v>0</v>
      </c>
      <c r="J9" s="11">
        <v>10868</v>
      </c>
      <c r="K9" s="11">
        <v>7359</v>
      </c>
      <c r="L9" s="11">
        <v>15760</v>
      </c>
      <c r="M9" s="11">
        <v>3203</v>
      </c>
      <c r="N9" s="11">
        <v>10000</v>
      </c>
      <c r="O9" s="22"/>
    </row>
    <row r="10" spans="1:18" ht="15.75" thickBot="1" x14ac:dyDescent="0.3">
      <c r="A10" s="26"/>
      <c r="B10" s="26"/>
      <c r="C10" s="1"/>
      <c r="D10" s="2" t="s">
        <v>240</v>
      </c>
      <c r="E10" s="30">
        <f t="shared" ref="E10:G10" si="0">SUM(E8:E9)</f>
        <v>37265</v>
      </c>
      <c r="F10" s="30">
        <f t="shared" si="0"/>
        <v>34844</v>
      </c>
      <c r="G10" s="30">
        <f t="shared" si="0"/>
        <v>29189</v>
      </c>
      <c r="H10" s="30">
        <f t="shared" ref="H10:N10" si="1">SUM(H8:H9)</f>
        <v>25509</v>
      </c>
      <c r="I10" s="30">
        <f t="shared" si="1"/>
        <v>195</v>
      </c>
      <c r="J10" s="30">
        <f t="shared" si="1"/>
        <v>52579</v>
      </c>
      <c r="K10" s="30">
        <f t="shared" si="1"/>
        <v>35122</v>
      </c>
      <c r="L10" s="30">
        <f t="shared" si="1"/>
        <v>47840</v>
      </c>
      <c r="M10" s="30">
        <f t="shared" si="1"/>
        <v>6160</v>
      </c>
      <c r="N10" s="30">
        <f t="shared" si="1"/>
        <v>45000</v>
      </c>
    </row>
    <row r="11" spans="1:18" ht="15.75" thickTop="1" x14ac:dyDescent="0.25">
      <c r="A11" s="2" t="s">
        <v>1</v>
      </c>
      <c r="B11" s="2"/>
      <c r="C11" s="1"/>
      <c r="D11" s="1"/>
      <c r="E11" s="1"/>
      <c r="F11" s="1"/>
      <c r="G11" s="9"/>
      <c r="H11" s="1"/>
      <c r="I11" s="1"/>
      <c r="J11" s="1"/>
      <c r="K11" s="1"/>
      <c r="L11" s="1"/>
      <c r="M11" s="1"/>
      <c r="N11" s="1"/>
    </row>
    <row r="12" spans="1:18" x14ac:dyDescent="0.25">
      <c r="A12" s="7" t="s">
        <v>14</v>
      </c>
      <c r="B12" s="2"/>
      <c r="C12" s="1"/>
      <c r="D12" s="1"/>
      <c r="E12" s="1"/>
      <c r="F12" s="1"/>
      <c r="G12" s="9"/>
      <c r="H12" s="1"/>
      <c r="I12" s="1"/>
      <c r="J12" s="1"/>
      <c r="K12" s="1"/>
      <c r="L12" s="1"/>
      <c r="M12" s="1"/>
      <c r="N12" s="1"/>
    </row>
    <row r="13" spans="1:18" hidden="1" x14ac:dyDescent="0.25">
      <c r="A13" s="26" t="s">
        <v>239</v>
      </c>
      <c r="B13" s="26" t="s">
        <v>249</v>
      </c>
      <c r="C13" s="1">
        <v>422</v>
      </c>
      <c r="D13" s="26" t="s">
        <v>250</v>
      </c>
      <c r="E13" s="8" t="s">
        <v>1</v>
      </c>
      <c r="F13" s="8" t="s">
        <v>1</v>
      </c>
      <c r="G13" s="8">
        <v>0</v>
      </c>
      <c r="H13" s="8" t="s">
        <v>1</v>
      </c>
      <c r="I13" s="8" t="s">
        <v>1</v>
      </c>
      <c r="J13" s="1"/>
      <c r="K13" s="8" t="s">
        <v>1</v>
      </c>
      <c r="L13" s="8" t="s">
        <v>1</v>
      </c>
      <c r="M13" s="8"/>
      <c r="N13" s="1"/>
    </row>
    <row r="14" spans="1:18" x14ac:dyDescent="0.25">
      <c r="A14" s="26" t="s">
        <v>239</v>
      </c>
      <c r="B14" s="26" t="s">
        <v>249</v>
      </c>
      <c r="C14" s="1">
        <v>428</v>
      </c>
      <c r="D14" s="26" t="s">
        <v>251</v>
      </c>
      <c r="E14" s="8">
        <v>26809</v>
      </c>
      <c r="F14" s="8">
        <v>27907</v>
      </c>
      <c r="G14" s="8">
        <v>31044</v>
      </c>
      <c r="H14" s="9">
        <v>29748</v>
      </c>
      <c r="I14" s="9">
        <v>0</v>
      </c>
      <c r="J14" s="8">
        <v>60095</v>
      </c>
      <c r="K14" s="8">
        <v>48620</v>
      </c>
      <c r="L14" s="8">
        <v>75871</v>
      </c>
      <c r="M14" s="8">
        <v>20475</v>
      </c>
      <c r="N14" s="8">
        <v>50000</v>
      </c>
      <c r="O14" s="9" t="s">
        <v>1</v>
      </c>
      <c r="P14" s="9"/>
      <c r="R14" s="37"/>
    </row>
    <row r="15" spans="1:18" x14ac:dyDescent="0.25">
      <c r="A15" s="26" t="s">
        <v>239</v>
      </c>
      <c r="B15" s="26" t="s">
        <v>249</v>
      </c>
      <c r="C15" s="1">
        <v>471</v>
      </c>
      <c r="D15" s="26" t="s">
        <v>103</v>
      </c>
      <c r="E15" s="8"/>
      <c r="F15" s="8">
        <v>0</v>
      </c>
      <c r="G15" s="8">
        <v>0</v>
      </c>
      <c r="H15" s="9">
        <v>0</v>
      </c>
      <c r="I15" s="9">
        <v>0</v>
      </c>
      <c r="J15" s="8">
        <v>0</v>
      </c>
      <c r="K15" s="8">
        <v>0</v>
      </c>
      <c r="L15" s="8">
        <v>826</v>
      </c>
      <c r="M15" s="8">
        <v>359</v>
      </c>
      <c r="N15" s="8">
        <v>500</v>
      </c>
      <c r="O15" s="9"/>
      <c r="P15" s="9"/>
      <c r="R15" s="37"/>
    </row>
    <row r="16" spans="1:18" x14ac:dyDescent="0.25">
      <c r="A16" s="26" t="s">
        <v>239</v>
      </c>
      <c r="B16" s="26" t="s">
        <v>249</v>
      </c>
      <c r="C16" s="1">
        <v>511</v>
      </c>
      <c r="D16" s="26" t="s">
        <v>252</v>
      </c>
      <c r="E16" s="8">
        <v>0</v>
      </c>
      <c r="F16" s="8">
        <v>428</v>
      </c>
      <c r="G16" s="8">
        <v>0</v>
      </c>
      <c r="H16" s="9">
        <v>0</v>
      </c>
      <c r="I16" s="9">
        <v>0</v>
      </c>
      <c r="J16" s="8">
        <v>819</v>
      </c>
      <c r="K16" s="8">
        <v>0</v>
      </c>
      <c r="L16" s="8">
        <v>257</v>
      </c>
      <c r="M16" s="8">
        <v>0</v>
      </c>
      <c r="N16" s="8">
        <v>0</v>
      </c>
      <c r="O16" s="9"/>
      <c r="P16" s="9"/>
      <c r="R16" s="37"/>
    </row>
    <row r="17" spans="1:18" x14ac:dyDescent="0.25">
      <c r="A17" s="26" t="s">
        <v>239</v>
      </c>
      <c r="B17" s="26" t="s">
        <v>249</v>
      </c>
      <c r="C17" s="1">
        <v>512</v>
      </c>
      <c r="D17" s="26" t="s">
        <v>253</v>
      </c>
      <c r="E17" s="8">
        <v>0</v>
      </c>
      <c r="F17" s="8">
        <v>0</v>
      </c>
      <c r="G17" s="8">
        <v>1403</v>
      </c>
      <c r="H17" s="9">
        <v>1541</v>
      </c>
      <c r="I17" s="9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9"/>
      <c r="P17" s="9"/>
      <c r="R17" s="37"/>
    </row>
    <row r="18" spans="1:18" x14ac:dyDescent="0.25">
      <c r="A18" s="26" t="s">
        <v>239</v>
      </c>
      <c r="B18" s="26" t="s">
        <v>249</v>
      </c>
      <c r="C18" s="1">
        <v>549</v>
      </c>
      <c r="D18" s="26" t="s">
        <v>254</v>
      </c>
      <c r="E18" s="8">
        <v>2978</v>
      </c>
      <c r="F18" s="8">
        <v>691</v>
      </c>
      <c r="G18" s="8">
        <v>229</v>
      </c>
      <c r="H18" s="9">
        <v>0</v>
      </c>
      <c r="I18" s="9">
        <v>0</v>
      </c>
      <c r="J18" s="8">
        <v>299</v>
      </c>
      <c r="K18" s="8">
        <v>4701</v>
      </c>
      <c r="L18" s="8">
        <v>7252</v>
      </c>
      <c r="M18" s="8">
        <v>14400</v>
      </c>
      <c r="N18" s="8">
        <v>5000</v>
      </c>
      <c r="O18" s="9"/>
      <c r="P18" s="9"/>
      <c r="R18" s="37"/>
    </row>
    <row r="19" spans="1:18" x14ac:dyDescent="0.25">
      <c r="A19" s="26" t="s">
        <v>239</v>
      </c>
      <c r="B19" s="26" t="s">
        <v>249</v>
      </c>
      <c r="C19" s="1">
        <v>552</v>
      </c>
      <c r="D19" s="26" t="s">
        <v>85</v>
      </c>
      <c r="E19" s="8">
        <v>171</v>
      </c>
      <c r="F19" s="8">
        <v>133</v>
      </c>
      <c r="G19" s="8">
        <v>2037</v>
      </c>
      <c r="H19" s="9">
        <v>2487</v>
      </c>
      <c r="I19" s="9">
        <v>1629</v>
      </c>
      <c r="J19" s="8">
        <v>1788</v>
      </c>
      <c r="K19" s="8">
        <v>2289</v>
      </c>
      <c r="L19" s="8">
        <v>994</v>
      </c>
      <c r="M19" s="8">
        <v>492</v>
      </c>
      <c r="N19" s="8">
        <v>500</v>
      </c>
      <c r="O19" s="9"/>
      <c r="P19" s="9"/>
      <c r="R19" s="37"/>
    </row>
    <row r="20" spans="1:18" x14ac:dyDescent="0.25">
      <c r="A20" s="26" t="s">
        <v>239</v>
      </c>
      <c r="B20" s="26" t="s">
        <v>249</v>
      </c>
      <c r="C20" s="1">
        <v>561</v>
      </c>
      <c r="D20" s="26" t="s">
        <v>98</v>
      </c>
      <c r="E20" s="8">
        <v>87</v>
      </c>
      <c r="F20" s="8">
        <v>68</v>
      </c>
      <c r="G20" s="8">
        <v>0</v>
      </c>
      <c r="H20" s="9">
        <v>0</v>
      </c>
      <c r="I20" s="9">
        <v>0</v>
      </c>
      <c r="J20" s="8">
        <v>240</v>
      </c>
      <c r="K20" s="8">
        <v>0</v>
      </c>
      <c r="L20" s="8">
        <v>0</v>
      </c>
      <c r="M20" s="8">
        <v>0</v>
      </c>
      <c r="N20" s="8">
        <v>0</v>
      </c>
      <c r="O20" s="9"/>
      <c r="P20" s="9"/>
      <c r="R20" s="37"/>
    </row>
    <row r="21" spans="1:18" x14ac:dyDescent="0.25">
      <c r="A21" s="26" t="s">
        <v>239</v>
      </c>
      <c r="B21" s="26" t="s">
        <v>249</v>
      </c>
      <c r="C21" s="1">
        <v>563</v>
      </c>
      <c r="D21" s="26" t="s">
        <v>99</v>
      </c>
      <c r="E21" s="8">
        <v>0</v>
      </c>
      <c r="F21" s="8">
        <v>0</v>
      </c>
      <c r="G21" s="8">
        <v>0</v>
      </c>
      <c r="H21" s="9">
        <v>0</v>
      </c>
      <c r="I21" s="9">
        <v>0</v>
      </c>
      <c r="J21" s="8">
        <v>0</v>
      </c>
      <c r="K21" s="8">
        <v>1304</v>
      </c>
      <c r="L21" s="8">
        <v>3525</v>
      </c>
      <c r="M21" s="8">
        <v>570</v>
      </c>
      <c r="N21" s="8">
        <v>2500</v>
      </c>
      <c r="O21" s="9"/>
      <c r="P21" s="9"/>
      <c r="R21" s="37"/>
    </row>
    <row r="22" spans="1:18" x14ac:dyDescent="0.25">
      <c r="A22" s="26" t="s">
        <v>239</v>
      </c>
      <c r="B22" s="26" t="s">
        <v>249</v>
      </c>
      <c r="C22" s="1">
        <v>571</v>
      </c>
      <c r="D22" s="26" t="s">
        <v>31</v>
      </c>
      <c r="E22" s="8">
        <v>5811</v>
      </c>
      <c r="F22" s="8">
        <v>4289</v>
      </c>
      <c r="G22" s="8">
        <v>8976</v>
      </c>
      <c r="H22" s="9">
        <v>4923</v>
      </c>
      <c r="I22" s="9">
        <v>3709</v>
      </c>
      <c r="J22" s="8">
        <v>4837</v>
      </c>
      <c r="K22" s="8">
        <v>4760</v>
      </c>
      <c r="L22" s="8">
        <v>5386</v>
      </c>
      <c r="M22" s="8">
        <v>2600</v>
      </c>
      <c r="N22" s="8">
        <v>5000</v>
      </c>
      <c r="O22" s="9"/>
      <c r="P22" s="9"/>
      <c r="R22" s="37"/>
    </row>
    <row r="23" spans="1:18" x14ac:dyDescent="0.25">
      <c r="A23" s="26" t="s">
        <v>239</v>
      </c>
      <c r="B23" s="26" t="s">
        <v>249</v>
      </c>
      <c r="C23" s="1">
        <v>611</v>
      </c>
      <c r="D23" s="26" t="s">
        <v>255</v>
      </c>
      <c r="E23" s="8">
        <v>69</v>
      </c>
      <c r="F23" s="8">
        <v>590</v>
      </c>
      <c r="G23" s="8">
        <v>9615</v>
      </c>
      <c r="H23" s="9">
        <v>70</v>
      </c>
      <c r="I23" s="9">
        <v>0</v>
      </c>
      <c r="J23" s="8">
        <v>135</v>
      </c>
      <c r="K23" s="8">
        <v>660</v>
      </c>
      <c r="L23" s="8">
        <v>1038</v>
      </c>
      <c r="M23" s="8">
        <v>11749</v>
      </c>
      <c r="N23" s="8">
        <v>5000</v>
      </c>
      <c r="O23" s="9"/>
      <c r="P23" s="9"/>
      <c r="R23" s="37"/>
    </row>
    <row r="24" spans="1:18" x14ac:dyDescent="0.25">
      <c r="A24" s="26" t="s">
        <v>239</v>
      </c>
      <c r="B24" s="26" t="s">
        <v>249</v>
      </c>
      <c r="C24" s="1">
        <v>612</v>
      </c>
      <c r="D24" s="26" t="s">
        <v>216</v>
      </c>
      <c r="E24" s="8">
        <v>9305</v>
      </c>
      <c r="F24" s="8">
        <v>1040</v>
      </c>
      <c r="G24" s="8">
        <v>0</v>
      </c>
      <c r="H24" s="9">
        <v>0</v>
      </c>
      <c r="I24" s="9">
        <v>0</v>
      </c>
      <c r="J24" s="8">
        <v>0</v>
      </c>
      <c r="K24" s="8">
        <v>0</v>
      </c>
      <c r="L24" s="56">
        <v>-37</v>
      </c>
      <c r="M24" s="8">
        <v>386</v>
      </c>
      <c r="N24" s="8">
        <v>0</v>
      </c>
      <c r="O24" s="9"/>
      <c r="P24" s="9"/>
      <c r="R24" s="37"/>
    </row>
    <row r="25" spans="1:18" x14ac:dyDescent="0.25">
      <c r="A25" s="26" t="s">
        <v>239</v>
      </c>
      <c r="B25" s="26" t="s">
        <v>249</v>
      </c>
      <c r="C25" s="1">
        <v>651</v>
      </c>
      <c r="D25" s="26" t="s">
        <v>168</v>
      </c>
      <c r="E25" s="8">
        <v>0</v>
      </c>
      <c r="F25" s="8">
        <v>209</v>
      </c>
      <c r="G25" s="8">
        <v>0</v>
      </c>
      <c r="H25" s="9">
        <v>1031</v>
      </c>
      <c r="I25" s="9">
        <v>0</v>
      </c>
      <c r="J25" s="8">
        <v>6330</v>
      </c>
      <c r="K25" s="8">
        <v>3320</v>
      </c>
      <c r="L25" s="8">
        <v>4836</v>
      </c>
      <c r="M25" s="8">
        <v>890</v>
      </c>
      <c r="N25" s="8">
        <v>5000</v>
      </c>
      <c r="P25" s="9"/>
      <c r="R25" s="37"/>
    </row>
    <row r="26" spans="1:18" x14ac:dyDescent="0.25">
      <c r="A26" s="26" t="s">
        <v>239</v>
      </c>
      <c r="B26" s="26" t="s">
        <v>249</v>
      </c>
      <c r="C26" s="1">
        <v>654</v>
      </c>
      <c r="D26" s="26" t="s">
        <v>94</v>
      </c>
      <c r="E26" s="8">
        <v>0</v>
      </c>
      <c r="F26" s="8">
        <v>21</v>
      </c>
      <c r="G26" s="8">
        <v>7402</v>
      </c>
      <c r="H26" s="9">
        <v>10471</v>
      </c>
      <c r="I26" s="9">
        <v>7534</v>
      </c>
      <c r="J26" s="8">
        <v>12499</v>
      </c>
      <c r="K26" s="8">
        <v>22175</v>
      </c>
      <c r="L26" s="8">
        <v>20590</v>
      </c>
      <c r="M26" s="8">
        <v>23413</v>
      </c>
      <c r="N26" s="8">
        <v>21000</v>
      </c>
      <c r="P26" s="9"/>
      <c r="R26" s="37"/>
    </row>
    <row r="27" spans="1:18" x14ac:dyDescent="0.25">
      <c r="A27" s="26" t="s">
        <v>239</v>
      </c>
      <c r="B27" s="26" t="s">
        <v>249</v>
      </c>
      <c r="C27" s="1">
        <v>656</v>
      </c>
      <c r="D27" s="26" t="s">
        <v>256</v>
      </c>
      <c r="E27" s="8">
        <v>12428</v>
      </c>
      <c r="F27" s="8">
        <v>5057</v>
      </c>
      <c r="G27" s="8">
        <v>5298</v>
      </c>
      <c r="H27" s="8">
        <v>4453</v>
      </c>
      <c r="I27" s="9">
        <v>0</v>
      </c>
      <c r="J27" s="8">
        <v>8069</v>
      </c>
      <c r="K27" s="8">
        <v>6523</v>
      </c>
      <c r="L27" s="8">
        <v>9150</v>
      </c>
      <c r="M27" s="8">
        <v>4432</v>
      </c>
      <c r="N27" s="8">
        <v>3500</v>
      </c>
      <c r="P27" s="9"/>
      <c r="R27" s="37"/>
    </row>
    <row r="28" spans="1:18" x14ac:dyDescent="0.25">
      <c r="A28" s="26" t="s">
        <v>239</v>
      </c>
      <c r="B28" s="26" t="s">
        <v>249</v>
      </c>
      <c r="C28" s="1">
        <v>740</v>
      </c>
      <c r="D28" s="26" t="s">
        <v>323</v>
      </c>
      <c r="E28" s="8"/>
      <c r="F28" s="8">
        <v>0</v>
      </c>
      <c r="G28" s="8">
        <v>0</v>
      </c>
      <c r="H28" s="8">
        <v>0</v>
      </c>
      <c r="I28" s="9">
        <v>0</v>
      </c>
      <c r="J28" s="8">
        <v>5000</v>
      </c>
      <c r="K28" s="8">
        <v>5000</v>
      </c>
      <c r="L28" s="8">
        <v>5000</v>
      </c>
      <c r="M28" s="8">
        <v>1000</v>
      </c>
      <c r="N28" s="8">
        <v>5000</v>
      </c>
      <c r="P28" s="9"/>
      <c r="R28" s="37"/>
    </row>
    <row r="29" spans="1:18" x14ac:dyDescent="0.25">
      <c r="A29" s="26" t="s">
        <v>239</v>
      </c>
      <c r="B29" s="26" t="s">
        <v>249</v>
      </c>
      <c r="C29" s="1">
        <v>820</v>
      </c>
      <c r="D29" s="26" t="s">
        <v>257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4518</v>
      </c>
      <c r="L29" s="8">
        <v>0</v>
      </c>
      <c r="M29" s="8">
        <v>0</v>
      </c>
      <c r="N29" s="8">
        <v>0</v>
      </c>
      <c r="P29" s="9"/>
      <c r="R29" s="37"/>
    </row>
    <row r="30" spans="1:18" x14ac:dyDescent="0.25">
      <c r="A30" s="26" t="s">
        <v>239</v>
      </c>
      <c r="B30" s="26" t="s">
        <v>249</v>
      </c>
      <c r="C30" s="1">
        <v>830</v>
      </c>
      <c r="D30" s="26" t="s">
        <v>33</v>
      </c>
      <c r="E30" s="8">
        <v>6422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2000</v>
      </c>
      <c r="R30" s="37"/>
    </row>
    <row r="31" spans="1:18" x14ac:dyDescent="0.25">
      <c r="A31" s="26" t="s">
        <v>239</v>
      </c>
      <c r="B31" s="26" t="s">
        <v>249</v>
      </c>
      <c r="C31" s="1">
        <v>850</v>
      </c>
      <c r="D31" s="26" t="s">
        <v>258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619</v>
      </c>
      <c r="M31" s="8">
        <v>0</v>
      </c>
      <c r="N31" s="8">
        <v>0</v>
      </c>
      <c r="R31" s="37"/>
    </row>
    <row r="32" spans="1:18" x14ac:dyDescent="0.25">
      <c r="A32" s="26" t="s">
        <v>239</v>
      </c>
      <c r="B32" s="26" t="s">
        <v>249</v>
      </c>
      <c r="C32" s="1">
        <v>929</v>
      </c>
      <c r="D32" s="26" t="s">
        <v>20</v>
      </c>
      <c r="E32" s="8">
        <v>0</v>
      </c>
      <c r="F32" s="64">
        <v>200</v>
      </c>
      <c r="G32" s="64">
        <v>200</v>
      </c>
      <c r="H32" s="64">
        <v>150</v>
      </c>
      <c r="I32" s="64">
        <v>150</v>
      </c>
      <c r="J32" s="64">
        <v>439</v>
      </c>
      <c r="K32" s="64">
        <v>1375</v>
      </c>
      <c r="L32" s="64">
        <v>19302</v>
      </c>
      <c r="M32" s="65">
        <v>260</v>
      </c>
      <c r="N32" s="64">
        <v>500</v>
      </c>
      <c r="R32" s="37"/>
    </row>
    <row r="33" spans="1:14" ht="16.5" x14ac:dyDescent="0.35">
      <c r="A33" s="1"/>
      <c r="B33" s="1"/>
      <c r="C33" s="1"/>
      <c r="D33" s="31" t="s">
        <v>240</v>
      </c>
      <c r="E33" s="66">
        <f t="shared" ref="E33:N33" si="2">SUM(E14:E32)</f>
        <v>64080</v>
      </c>
      <c r="F33" s="66">
        <f t="shared" si="2"/>
        <v>40633</v>
      </c>
      <c r="G33" s="66">
        <f t="shared" si="2"/>
        <v>66204</v>
      </c>
      <c r="H33" s="66">
        <f t="shared" si="2"/>
        <v>54874</v>
      </c>
      <c r="I33" s="66">
        <f t="shared" si="2"/>
        <v>13022</v>
      </c>
      <c r="J33" s="66">
        <f t="shared" si="2"/>
        <v>100550</v>
      </c>
      <c r="K33" s="66">
        <f t="shared" si="2"/>
        <v>105245</v>
      </c>
      <c r="L33" s="66">
        <f t="shared" si="2"/>
        <v>154609</v>
      </c>
      <c r="M33" s="66">
        <f t="shared" si="2"/>
        <v>81026</v>
      </c>
      <c r="N33" s="66">
        <f t="shared" si="2"/>
        <v>105500</v>
      </c>
    </row>
    <row r="34" spans="1:1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5">
      <c r="A35" s="1"/>
      <c r="B35" s="1"/>
      <c r="C35" s="1"/>
      <c r="D35" s="1" t="s">
        <v>271</v>
      </c>
      <c r="E35" s="9">
        <f t="shared" ref="E35:N35" si="3">SUM(E10-E33)</f>
        <v>-26815</v>
      </c>
      <c r="F35" s="9">
        <f t="shared" si="3"/>
        <v>-5789</v>
      </c>
      <c r="G35" s="9">
        <f t="shared" si="3"/>
        <v>-37015</v>
      </c>
      <c r="H35" s="9">
        <f t="shared" si="3"/>
        <v>-29365</v>
      </c>
      <c r="I35" s="61">
        <f t="shared" si="3"/>
        <v>-12827</v>
      </c>
      <c r="J35" s="61">
        <f t="shared" si="3"/>
        <v>-47971</v>
      </c>
      <c r="K35" s="61">
        <f t="shared" si="3"/>
        <v>-70123</v>
      </c>
      <c r="L35" s="61">
        <f t="shared" si="3"/>
        <v>-106769</v>
      </c>
      <c r="M35" s="61">
        <f t="shared" si="3"/>
        <v>-74866</v>
      </c>
      <c r="N35" s="61">
        <f t="shared" si="3"/>
        <v>-60500</v>
      </c>
    </row>
    <row r="39" spans="1:14" x14ac:dyDescent="0.25">
      <c r="C39" t="s">
        <v>1</v>
      </c>
    </row>
  </sheetData>
  <printOptions horizontalCentered="1"/>
  <pageMargins left="0.25" right="0.25" top="0.5" bottom="0.75" header="0.3" footer="0.3"/>
  <pageSetup scale="99" orientation="portrait" horizontalDpi="1200" verticalDpi="1200" r:id="rId1"/>
  <ignoredErrors>
    <ignoredError sqref="G3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36"/>
  <sheetViews>
    <sheetView workbookViewId="0">
      <selection activeCell="L13" sqref="L13"/>
    </sheetView>
  </sheetViews>
  <sheetFormatPr defaultColWidth="9.140625" defaultRowHeight="12.75" x14ac:dyDescent="0.2"/>
  <cols>
    <col min="1" max="3" width="5.7109375" style="1" customWidth="1"/>
    <col min="4" max="4" width="20.7109375" style="1" customWidth="1"/>
    <col min="5" max="6" width="0" style="1" hidden="1" customWidth="1"/>
    <col min="7" max="16384" width="9.140625" style="1"/>
  </cols>
  <sheetData>
    <row r="1" spans="1:12" x14ac:dyDescent="0.2">
      <c r="D1" s="2" t="s">
        <v>0</v>
      </c>
    </row>
    <row r="2" spans="1:12" x14ac:dyDescent="0.2">
      <c r="D2" s="2" t="s">
        <v>334</v>
      </c>
    </row>
    <row r="4" spans="1:12" x14ac:dyDescent="0.2">
      <c r="A4" s="3"/>
      <c r="B4" s="3"/>
      <c r="C4" s="3"/>
      <c r="D4" s="4" t="s">
        <v>221</v>
      </c>
      <c r="E4" s="3"/>
      <c r="F4" s="3"/>
      <c r="G4" s="3"/>
      <c r="H4" s="3"/>
      <c r="I4" s="3"/>
      <c r="J4" s="3"/>
      <c r="K4" s="3"/>
      <c r="L4" s="3"/>
    </row>
    <row r="5" spans="1:12" x14ac:dyDescent="0.2">
      <c r="A5" s="2" t="s">
        <v>1</v>
      </c>
      <c r="B5" s="2"/>
      <c r="C5" s="1" t="s">
        <v>1</v>
      </c>
      <c r="D5" s="1" t="s">
        <v>1</v>
      </c>
      <c r="E5" s="5">
        <v>0.93333333333333335</v>
      </c>
      <c r="F5" s="6" t="s">
        <v>2</v>
      </c>
      <c r="G5" s="6" t="s">
        <v>290</v>
      </c>
      <c r="H5" s="6" t="s">
        <v>299</v>
      </c>
      <c r="I5" s="6" t="s">
        <v>301</v>
      </c>
      <c r="J5" s="6" t="s">
        <v>311</v>
      </c>
      <c r="K5" s="6" t="s">
        <v>319</v>
      </c>
      <c r="L5" s="6" t="s">
        <v>329</v>
      </c>
    </row>
    <row r="6" spans="1:12" x14ac:dyDescent="0.2">
      <c r="E6" s="7" t="s">
        <v>3</v>
      </c>
      <c r="F6" s="50" t="s">
        <v>3</v>
      </c>
      <c r="G6" s="50" t="s">
        <v>3</v>
      </c>
      <c r="H6" s="50" t="s">
        <v>3</v>
      </c>
      <c r="I6" s="50" t="s">
        <v>3</v>
      </c>
      <c r="J6" s="50" t="s">
        <v>3</v>
      </c>
      <c r="K6" s="50" t="s">
        <v>5</v>
      </c>
      <c r="L6" s="50" t="s">
        <v>4</v>
      </c>
    </row>
    <row r="7" spans="1:12" x14ac:dyDescent="0.2">
      <c r="A7" s="2" t="s">
        <v>7</v>
      </c>
      <c r="B7" s="2"/>
      <c r="E7" s="21">
        <v>2412</v>
      </c>
      <c r="F7" s="21">
        <v>4138</v>
      </c>
      <c r="G7" s="21">
        <v>4581</v>
      </c>
      <c r="H7" s="21">
        <f>+G25</f>
        <v>5169</v>
      </c>
      <c r="I7" s="55">
        <v>5748</v>
      </c>
      <c r="J7" s="13">
        <f>I25</f>
        <v>-22478</v>
      </c>
      <c r="K7" s="13">
        <f>J25</f>
        <v>-22880</v>
      </c>
      <c r="L7" s="13">
        <f>K25</f>
        <v>5088</v>
      </c>
    </row>
    <row r="8" spans="1:12" x14ac:dyDescent="0.2">
      <c r="G8" s="9"/>
    </row>
    <row r="9" spans="1:12" x14ac:dyDescent="0.2">
      <c r="A9" s="7" t="s">
        <v>8</v>
      </c>
      <c r="B9" s="7"/>
      <c r="G9" s="9"/>
    </row>
    <row r="10" spans="1:12" x14ac:dyDescent="0.2">
      <c r="A10" s="1">
        <v>120</v>
      </c>
      <c r="C10" s="1">
        <v>4311</v>
      </c>
      <c r="D10" s="1" t="s">
        <v>35</v>
      </c>
      <c r="E10" s="9">
        <v>530</v>
      </c>
      <c r="F10" s="9">
        <v>643</v>
      </c>
      <c r="G10" s="9">
        <v>585</v>
      </c>
      <c r="H10" s="9">
        <v>575</v>
      </c>
      <c r="I10" s="9">
        <v>572</v>
      </c>
      <c r="J10" s="9">
        <v>593</v>
      </c>
      <c r="K10" s="9">
        <v>616</v>
      </c>
      <c r="L10" s="9">
        <v>660</v>
      </c>
    </row>
    <row r="11" spans="1:12" x14ac:dyDescent="0.2">
      <c r="A11" s="1">
        <v>120</v>
      </c>
      <c r="C11" s="1">
        <v>4381</v>
      </c>
      <c r="D11" s="1" t="s">
        <v>193</v>
      </c>
      <c r="E11" s="9">
        <v>3</v>
      </c>
      <c r="F11" s="9">
        <v>6</v>
      </c>
      <c r="G11" s="9">
        <v>3</v>
      </c>
      <c r="H11" s="9">
        <v>4</v>
      </c>
      <c r="I11" s="9">
        <v>6</v>
      </c>
      <c r="J11" s="9">
        <v>0</v>
      </c>
      <c r="K11" s="9">
        <v>0</v>
      </c>
      <c r="L11" s="9">
        <v>0</v>
      </c>
    </row>
    <row r="12" spans="1:12" x14ac:dyDescent="0.2">
      <c r="A12" s="1">
        <v>120</v>
      </c>
      <c r="C12" s="1">
        <v>4399</v>
      </c>
      <c r="D12" s="1" t="s">
        <v>374</v>
      </c>
      <c r="E12" s="9"/>
      <c r="F12" s="9"/>
      <c r="G12" s="11">
        <v>0</v>
      </c>
      <c r="H12" s="11">
        <v>0</v>
      </c>
      <c r="I12" s="11">
        <v>0</v>
      </c>
      <c r="J12" s="11">
        <v>0</v>
      </c>
      <c r="K12" s="11">
        <v>28302</v>
      </c>
      <c r="L12" s="11">
        <v>0</v>
      </c>
    </row>
    <row r="13" spans="1:12" x14ac:dyDescent="0.2">
      <c r="E13" s="9"/>
      <c r="F13" s="9"/>
      <c r="G13" s="9"/>
      <c r="H13" s="9"/>
      <c r="I13" s="9"/>
      <c r="J13" s="9"/>
      <c r="K13" s="9"/>
      <c r="L13" s="9"/>
    </row>
    <row r="14" spans="1:12" x14ac:dyDescent="0.2">
      <c r="D14" s="2" t="s">
        <v>133</v>
      </c>
      <c r="E14" s="32">
        <f t="shared" ref="E14:F14" si="0">SUM(E10:E11)</f>
        <v>533</v>
      </c>
      <c r="F14" s="32">
        <f t="shared" si="0"/>
        <v>649</v>
      </c>
      <c r="G14" s="32">
        <f t="shared" ref="G14:K14" si="1">SUM(G10:G12)</f>
        <v>588</v>
      </c>
      <c r="H14" s="32">
        <f t="shared" si="1"/>
        <v>579</v>
      </c>
      <c r="I14" s="32">
        <f t="shared" si="1"/>
        <v>578</v>
      </c>
      <c r="J14" s="32">
        <f t="shared" si="1"/>
        <v>593</v>
      </c>
      <c r="K14" s="32">
        <f t="shared" si="1"/>
        <v>28918</v>
      </c>
      <c r="L14" s="32">
        <f>SUM(L10:L12)</f>
        <v>660</v>
      </c>
    </row>
    <row r="15" spans="1:12" x14ac:dyDescent="0.2">
      <c r="E15" s="9"/>
      <c r="F15" s="9"/>
      <c r="G15" s="9"/>
      <c r="H15" s="9"/>
      <c r="I15" s="9"/>
      <c r="J15" s="9"/>
      <c r="K15" s="9"/>
      <c r="L15" s="9"/>
    </row>
    <row r="16" spans="1:12" x14ac:dyDescent="0.2">
      <c r="A16" s="7" t="s">
        <v>14</v>
      </c>
      <c r="E16" s="9"/>
      <c r="F16" s="9"/>
      <c r="G16" s="9"/>
      <c r="H16" s="9"/>
      <c r="I16" s="9"/>
      <c r="J16" s="9"/>
      <c r="K16" s="9"/>
      <c r="L16" s="9"/>
    </row>
    <row r="17" spans="1:12" x14ac:dyDescent="0.2">
      <c r="E17" s="9"/>
      <c r="F17" s="9"/>
      <c r="G17" s="9"/>
      <c r="H17" s="9"/>
      <c r="I17" s="9"/>
      <c r="J17" s="9"/>
      <c r="K17" s="9"/>
      <c r="L17" s="9"/>
    </row>
    <row r="18" spans="1:12" x14ac:dyDescent="0.2">
      <c r="A18" s="1">
        <v>120</v>
      </c>
      <c r="B18" s="1">
        <v>500</v>
      </c>
      <c r="C18" s="1">
        <v>830</v>
      </c>
      <c r="D18" s="1" t="s">
        <v>216</v>
      </c>
      <c r="E18" s="9">
        <v>0</v>
      </c>
      <c r="F18" s="9">
        <v>0</v>
      </c>
      <c r="G18" s="9">
        <v>0</v>
      </c>
      <c r="H18" s="9">
        <v>0</v>
      </c>
      <c r="I18" s="9">
        <v>28302</v>
      </c>
      <c r="J18" s="9">
        <v>0</v>
      </c>
      <c r="K18" s="9">
        <v>0</v>
      </c>
      <c r="L18" s="9">
        <v>0</v>
      </c>
    </row>
    <row r="19" spans="1:12" x14ac:dyDescent="0.2">
      <c r="A19" s="1">
        <v>120</v>
      </c>
      <c r="B19" s="1">
        <v>500</v>
      </c>
      <c r="C19" s="1">
        <v>929</v>
      </c>
      <c r="D19" s="1" t="s">
        <v>20</v>
      </c>
      <c r="E19" s="11">
        <v>0</v>
      </c>
      <c r="F19" s="11">
        <v>0</v>
      </c>
      <c r="G19" s="11">
        <v>0</v>
      </c>
      <c r="H19" s="11">
        <v>0</v>
      </c>
      <c r="I19" s="11">
        <v>502</v>
      </c>
      <c r="J19" s="11">
        <v>995</v>
      </c>
      <c r="K19" s="69">
        <v>950</v>
      </c>
      <c r="L19" s="69">
        <v>950</v>
      </c>
    </row>
    <row r="20" spans="1:12" x14ac:dyDescent="0.2">
      <c r="A20" s="1" t="s">
        <v>1</v>
      </c>
      <c r="B20" s="1" t="s">
        <v>1</v>
      </c>
      <c r="E20" s="9"/>
      <c r="F20" s="9"/>
      <c r="G20" s="9"/>
      <c r="H20" s="9"/>
      <c r="I20" s="9"/>
      <c r="J20" s="9"/>
      <c r="K20" s="9"/>
      <c r="L20" s="9"/>
    </row>
    <row r="21" spans="1:12" x14ac:dyDescent="0.2">
      <c r="D21" s="2" t="s">
        <v>197</v>
      </c>
      <c r="E21" s="32">
        <f t="shared" ref="E21:L21" si="2">SUM(E18:E19)</f>
        <v>0</v>
      </c>
      <c r="F21" s="32">
        <f t="shared" si="2"/>
        <v>0</v>
      </c>
      <c r="G21" s="32">
        <f t="shared" si="2"/>
        <v>0</v>
      </c>
      <c r="H21" s="32">
        <f t="shared" si="2"/>
        <v>0</v>
      </c>
      <c r="I21" s="32">
        <f t="shared" si="2"/>
        <v>28804</v>
      </c>
      <c r="J21" s="32">
        <f t="shared" si="2"/>
        <v>995</v>
      </c>
      <c r="K21" s="32">
        <f t="shared" si="2"/>
        <v>950</v>
      </c>
      <c r="L21" s="32">
        <f t="shared" si="2"/>
        <v>950</v>
      </c>
    </row>
    <row r="22" spans="1:12" x14ac:dyDescent="0.2">
      <c r="E22" s="9"/>
      <c r="F22" s="9"/>
      <c r="G22" s="9"/>
      <c r="H22" s="9"/>
      <c r="I22" s="9"/>
      <c r="J22" s="9"/>
      <c r="K22" s="9"/>
      <c r="L22" s="9"/>
    </row>
    <row r="23" spans="1:12" x14ac:dyDescent="0.2">
      <c r="D23" s="1" t="s">
        <v>198</v>
      </c>
      <c r="E23" s="9">
        <f t="shared" ref="E23:L23" si="3">SUM(E14-E21)</f>
        <v>533</v>
      </c>
      <c r="F23" s="9">
        <f t="shared" si="3"/>
        <v>649</v>
      </c>
      <c r="G23" s="9">
        <f t="shared" si="3"/>
        <v>588</v>
      </c>
      <c r="H23" s="9">
        <f t="shared" si="3"/>
        <v>579</v>
      </c>
      <c r="I23" s="9">
        <f t="shared" si="3"/>
        <v>-28226</v>
      </c>
      <c r="J23" s="9">
        <f t="shared" si="3"/>
        <v>-402</v>
      </c>
      <c r="K23" s="9">
        <f t="shared" si="3"/>
        <v>27968</v>
      </c>
      <c r="L23" s="9">
        <f t="shared" si="3"/>
        <v>-290</v>
      </c>
    </row>
    <row r="24" spans="1:12" x14ac:dyDescent="0.2">
      <c r="E24" s="9"/>
      <c r="F24" s="9"/>
      <c r="G24" s="9"/>
      <c r="H24" s="9"/>
      <c r="I24" s="9"/>
      <c r="J24" s="9"/>
      <c r="K24" s="9"/>
      <c r="L24" s="9"/>
    </row>
    <row r="25" spans="1:12" x14ac:dyDescent="0.2">
      <c r="D25" s="1" t="s">
        <v>15</v>
      </c>
      <c r="E25" s="32">
        <f t="shared" ref="E25:L25" si="4">SUM(E7+E23)</f>
        <v>2945</v>
      </c>
      <c r="F25" s="32">
        <f t="shared" si="4"/>
        <v>4787</v>
      </c>
      <c r="G25" s="32">
        <f t="shared" si="4"/>
        <v>5169</v>
      </c>
      <c r="H25" s="32">
        <f t="shared" si="4"/>
        <v>5748</v>
      </c>
      <c r="I25" s="32">
        <f t="shared" si="4"/>
        <v>-22478</v>
      </c>
      <c r="J25" s="32">
        <f t="shared" si="4"/>
        <v>-22880</v>
      </c>
      <c r="K25" s="32">
        <f t="shared" si="4"/>
        <v>5088</v>
      </c>
      <c r="L25" s="32">
        <f t="shared" si="4"/>
        <v>4798</v>
      </c>
    </row>
    <row r="26" spans="1:12" x14ac:dyDescent="0.2">
      <c r="E26" s="9"/>
      <c r="F26" s="9"/>
      <c r="G26" s="9"/>
      <c r="H26" s="9"/>
    </row>
    <row r="27" spans="1:12" x14ac:dyDescent="0.2">
      <c r="E27" s="9"/>
      <c r="F27" s="9"/>
      <c r="G27" s="9"/>
      <c r="H27" s="9"/>
    </row>
    <row r="28" spans="1:12" x14ac:dyDescent="0.2">
      <c r="E28" s="9"/>
      <c r="F28" s="9"/>
      <c r="G28" s="9"/>
      <c r="H28" s="9"/>
    </row>
    <row r="29" spans="1:12" x14ac:dyDescent="0.2">
      <c r="E29" s="9"/>
      <c r="F29" s="9"/>
      <c r="G29" s="9"/>
      <c r="H29" s="9"/>
    </row>
    <row r="30" spans="1:12" x14ac:dyDescent="0.2">
      <c r="E30" s="9"/>
      <c r="F30" s="9"/>
      <c r="G30" s="9"/>
      <c r="H30" s="9"/>
    </row>
    <row r="31" spans="1:12" x14ac:dyDescent="0.2">
      <c r="E31" s="9"/>
      <c r="F31" s="9"/>
      <c r="G31" s="9"/>
      <c r="H31" s="9"/>
    </row>
    <row r="32" spans="1:12" x14ac:dyDescent="0.2">
      <c r="E32" s="9"/>
      <c r="F32" s="9"/>
      <c r="G32" s="9"/>
      <c r="H32" s="9"/>
    </row>
    <row r="33" spans="5:8" x14ac:dyDescent="0.2">
      <c r="E33" s="9"/>
      <c r="F33" s="9"/>
      <c r="G33" s="9"/>
      <c r="H33" s="9"/>
    </row>
    <row r="34" spans="5:8" x14ac:dyDescent="0.2">
      <c r="E34" s="9"/>
      <c r="F34" s="9"/>
      <c r="G34" s="9"/>
      <c r="H34" s="9"/>
    </row>
    <row r="35" spans="5:8" x14ac:dyDescent="0.2">
      <c r="E35" s="9"/>
      <c r="F35" s="9"/>
      <c r="G35" s="9"/>
      <c r="H35" s="9"/>
    </row>
    <row r="36" spans="5:8" x14ac:dyDescent="0.2">
      <c r="E36" s="9"/>
      <c r="F36" s="9"/>
      <c r="G36" s="9"/>
      <c r="H36" s="9"/>
    </row>
  </sheetData>
  <pageMargins left="0.25" right="0.25" top="0.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36"/>
  <sheetViews>
    <sheetView workbookViewId="0">
      <selection activeCell="N34" sqref="N34"/>
    </sheetView>
  </sheetViews>
  <sheetFormatPr defaultColWidth="9.140625" defaultRowHeight="12.75" x14ac:dyDescent="0.2"/>
  <cols>
    <col min="1" max="3" width="5.7109375" style="1" customWidth="1"/>
    <col min="4" max="4" width="20.7109375" style="1" customWidth="1"/>
    <col min="5" max="6" width="0" style="1" hidden="1" customWidth="1"/>
    <col min="7" max="16384" width="9.140625" style="1"/>
  </cols>
  <sheetData>
    <row r="1" spans="1:12" x14ac:dyDescent="0.2">
      <c r="D1" s="2" t="s">
        <v>0</v>
      </c>
    </row>
    <row r="2" spans="1:12" x14ac:dyDescent="0.2">
      <c r="D2" s="2" t="s">
        <v>334</v>
      </c>
    </row>
    <row r="4" spans="1:12" x14ac:dyDescent="0.2">
      <c r="A4" s="3"/>
      <c r="B4" s="3"/>
      <c r="C4" s="3"/>
      <c r="D4" s="4" t="s">
        <v>222</v>
      </c>
      <c r="E4" s="3"/>
      <c r="F4" s="3"/>
      <c r="G4" s="3"/>
      <c r="H4" s="3"/>
      <c r="I4" s="3"/>
      <c r="J4" s="3"/>
      <c r="K4" s="3"/>
      <c r="L4" s="3"/>
    </row>
    <row r="5" spans="1:12" x14ac:dyDescent="0.2">
      <c r="A5" s="2" t="s">
        <v>1</v>
      </c>
      <c r="B5" s="2"/>
      <c r="C5" s="1" t="s">
        <v>1</v>
      </c>
      <c r="D5" s="1" t="s">
        <v>1</v>
      </c>
      <c r="E5" s="5">
        <v>0.93333333333333335</v>
      </c>
      <c r="F5" s="6" t="s">
        <v>2</v>
      </c>
      <c r="G5" s="6" t="s">
        <v>290</v>
      </c>
      <c r="H5" s="6" t="s">
        <v>299</v>
      </c>
      <c r="I5" s="6" t="s">
        <v>301</v>
      </c>
      <c r="J5" s="6" t="s">
        <v>311</v>
      </c>
      <c r="K5" s="6" t="s">
        <v>319</v>
      </c>
      <c r="L5" s="6" t="s">
        <v>329</v>
      </c>
    </row>
    <row r="6" spans="1:12" x14ac:dyDescent="0.2">
      <c r="E6" s="7" t="s">
        <v>3</v>
      </c>
      <c r="F6" s="50" t="s">
        <v>3</v>
      </c>
      <c r="G6" s="50" t="s">
        <v>3</v>
      </c>
      <c r="H6" s="50" t="s">
        <v>3</v>
      </c>
      <c r="I6" s="50" t="s">
        <v>3</v>
      </c>
      <c r="J6" s="50" t="s">
        <v>3</v>
      </c>
      <c r="K6" s="50" t="s">
        <v>5</v>
      </c>
      <c r="L6" s="50" t="s">
        <v>4</v>
      </c>
    </row>
    <row r="7" spans="1:12" x14ac:dyDescent="0.2">
      <c r="A7" s="2" t="s">
        <v>7</v>
      </c>
      <c r="B7" s="2"/>
      <c r="E7" s="21">
        <v>205073</v>
      </c>
      <c r="F7" s="21">
        <v>349547</v>
      </c>
      <c r="G7" s="21">
        <v>486854</v>
      </c>
      <c r="H7" s="21">
        <f t="shared" ref="H7:J7" si="0">+G25</f>
        <v>482087</v>
      </c>
      <c r="I7" s="21">
        <f t="shared" si="0"/>
        <v>450841</v>
      </c>
      <c r="J7" s="21">
        <f t="shared" si="0"/>
        <v>447909</v>
      </c>
      <c r="K7" s="21">
        <f>+J25</f>
        <v>438950</v>
      </c>
      <c r="L7" s="21">
        <f>+K25</f>
        <v>365803</v>
      </c>
    </row>
    <row r="8" spans="1:12" x14ac:dyDescent="0.2">
      <c r="G8" s="9"/>
      <c r="H8" s="9"/>
      <c r="I8" s="9"/>
      <c r="J8" s="9"/>
      <c r="K8" s="9"/>
      <c r="L8" s="9"/>
    </row>
    <row r="9" spans="1:12" x14ac:dyDescent="0.2">
      <c r="A9" s="7" t="s">
        <v>8</v>
      </c>
      <c r="B9" s="7"/>
      <c r="G9" s="9"/>
      <c r="H9" s="9"/>
      <c r="I9" s="9"/>
      <c r="J9" s="9"/>
      <c r="K9" s="9"/>
      <c r="L9" s="9"/>
    </row>
    <row r="10" spans="1:12" x14ac:dyDescent="0.2">
      <c r="A10" s="1">
        <v>140</v>
      </c>
      <c r="C10" s="1">
        <v>4311</v>
      </c>
      <c r="D10" s="1" t="s">
        <v>35</v>
      </c>
      <c r="E10" s="9">
        <v>96330</v>
      </c>
      <c r="F10" s="9">
        <v>108009</v>
      </c>
      <c r="G10" s="9">
        <v>53790</v>
      </c>
      <c r="H10" s="9">
        <v>52685</v>
      </c>
      <c r="I10" s="9">
        <v>47961</v>
      </c>
      <c r="J10" s="9">
        <v>49764</v>
      </c>
      <c r="K10" s="9">
        <v>49204</v>
      </c>
      <c r="L10" s="9">
        <v>52000</v>
      </c>
    </row>
    <row r="11" spans="1:12" x14ac:dyDescent="0.2">
      <c r="A11" s="1">
        <v>140</v>
      </c>
      <c r="C11" s="1">
        <v>4381</v>
      </c>
      <c r="D11" s="1" t="s">
        <v>193</v>
      </c>
      <c r="E11" s="11">
        <v>339</v>
      </c>
      <c r="F11" s="11">
        <v>530</v>
      </c>
      <c r="G11" s="11">
        <v>228</v>
      </c>
      <c r="H11" s="11">
        <v>179</v>
      </c>
      <c r="I11" s="11">
        <v>813</v>
      </c>
      <c r="J11" s="11">
        <v>2651</v>
      </c>
      <c r="K11" s="11">
        <v>7700</v>
      </c>
      <c r="L11" s="69">
        <v>13000</v>
      </c>
    </row>
    <row r="12" spans="1:12" x14ac:dyDescent="0.2">
      <c r="E12" s="9"/>
      <c r="F12" s="9"/>
      <c r="G12" s="9"/>
      <c r="H12" s="9"/>
      <c r="I12" s="9"/>
      <c r="J12" s="9"/>
      <c r="K12" s="9"/>
      <c r="L12" s="9"/>
    </row>
    <row r="13" spans="1:12" x14ac:dyDescent="0.2">
      <c r="D13" s="2" t="s">
        <v>133</v>
      </c>
      <c r="E13" s="32">
        <f t="shared" ref="E13:F13" si="1">SUM(E10:E11)</f>
        <v>96669</v>
      </c>
      <c r="F13" s="32">
        <f t="shared" si="1"/>
        <v>108539</v>
      </c>
      <c r="G13" s="32">
        <f t="shared" ref="G13:I13" si="2">SUM(G10:G11)</f>
        <v>54018</v>
      </c>
      <c r="H13" s="32">
        <f t="shared" si="2"/>
        <v>52864</v>
      </c>
      <c r="I13" s="32">
        <f t="shared" si="2"/>
        <v>48774</v>
      </c>
      <c r="J13" s="32">
        <f t="shared" ref="J13:L13" si="3">SUM(J10:J11)</f>
        <v>52415</v>
      </c>
      <c r="K13" s="32">
        <f t="shared" si="3"/>
        <v>56904</v>
      </c>
      <c r="L13" s="32">
        <f t="shared" si="3"/>
        <v>65000</v>
      </c>
    </row>
    <row r="14" spans="1:12" x14ac:dyDescent="0.2">
      <c r="E14" s="9"/>
      <c r="F14" s="9"/>
      <c r="G14" s="9"/>
      <c r="H14" s="9"/>
      <c r="I14" s="9"/>
      <c r="J14" s="9"/>
      <c r="K14" s="9"/>
      <c r="L14" s="9"/>
    </row>
    <row r="15" spans="1:12" x14ac:dyDescent="0.2">
      <c r="A15" s="7" t="s">
        <v>14</v>
      </c>
      <c r="E15" s="9"/>
      <c r="F15" s="9"/>
      <c r="G15" s="9"/>
      <c r="H15" s="9"/>
      <c r="I15" s="9"/>
      <c r="J15" s="9"/>
      <c r="K15" s="9"/>
      <c r="L15" s="9"/>
    </row>
    <row r="16" spans="1:12" x14ac:dyDescent="0.2">
      <c r="E16" s="9"/>
      <c r="F16" s="9"/>
      <c r="G16" s="9"/>
      <c r="H16" s="9"/>
      <c r="I16" s="9"/>
      <c r="J16" s="9"/>
      <c r="K16" s="9"/>
      <c r="L16" s="9"/>
    </row>
    <row r="17" spans="1:13" x14ac:dyDescent="0.2">
      <c r="A17" s="1">
        <v>140</v>
      </c>
      <c r="B17" s="1">
        <v>500</v>
      </c>
      <c r="C17" s="1">
        <v>453</v>
      </c>
      <c r="D17" s="1" t="s">
        <v>223</v>
      </c>
      <c r="E17" s="9">
        <v>28126</v>
      </c>
      <c r="F17" s="9">
        <v>9455</v>
      </c>
      <c r="G17" s="9">
        <v>4935</v>
      </c>
      <c r="H17" s="9">
        <v>3555</v>
      </c>
      <c r="I17" s="9">
        <f>3344-941</f>
        <v>2403</v>
      </c>
      <c r="J17" s="9">
        <v>3759</v>
      </c>
      <c r="K17" s="9">
        <v>3500</v>
      </c>
      <c r="L17" s="9">
        <v>4000</v>
      </c>
    </row>
    <row r="18" spans="1:13" x14ac:dyDescent="0.2">
      <c r="A18" s="1">
        <v>140</v>
      </c>
      <c r="B18" s="1">
        <v>500</v>
      </c>
      <c r="C18" s="1">
        <v>592</v>
      </c>
      <c r="D18" s="1" t="s">
        <v>224</v>
      </c>
      <c r="E18" s="9">
        <v>30422</v>
      </c>
      <c r="F18" s="9">
        <v>60883</v>
      </c>
      <c r="G18" s="9">
        <v>53850</v>
      </c>
      <c r="H18" s="9">
        <v>52939</v>
      </c>
      <c r="I18" s="9">
        <v>49303</v>
      </c>
      <c r="J18" s="9">
        <v>48301</v>
      </c>
      <c r="K18" s="9">
        <v>95907</v>
      </c>
      <c r="L18" s="9">
        <v>54000</v>
      </c>
      <c r="M18" s="1" t="s">
        <v>366</v>
      </c>
    </row>
    <row r="19" spans="1:13" x14ac:dyDescent="0.2">
      <c r="A19" s="1">
        <v>140</v>
      </c>
      <c r="B19" s="1">
        <v>500</v>
      </c>
      <c r="C19" s="1">
        <v>929</v>
      </c>
      <c r="D19" s="1" t="s">
        <v>20</v>
      </c>
      <c r="E19" s="11">
        <v>0</v>
      </c>
      <c r="F19" s="11">
        <v>350</v>
      </c>
      <c r="G19" s="11">
        <v>0</v>
      </c>
      <c r="H19" s="11">
        <v>27616</v>
      </c>
      <c r="I19" s="11">
        <v>0</v>
      </c>
      <c r="J19" s="11">
        <v>9314</v>
      </c>
      <c r="K19" s="11">
        <v>30644</v>
      </c>
      <c r="L19" s="11">
        <v>30644</v>
      </c>
    </row>
    <row r="20" spans="1:13" x14ac:dyDescent="0.2">
      <c r="A20" s="1" t="s">
        <v>1</v>
      </c>
      <c r="B20" s="1" t="s">
        <v>1</v>
      </c>
      <c r="E20" s="9"/>
      <c r="F20" s="9"/>
      <c r="G20" s="9"/>
      <c r="H20" s="9"/>
      <c r="I20" s="9"/>
      <c r="J20" s="9" t="s">
        <v>1</v>
      </c>
      <c r="K20" s="9"/>
      <c r="L20" s="9"/>
    </row>
    <row r="21" spans="1:13" x14ac:dyDescent="0.2">
      <c r="D21" s="2" t="s">
        <v>197</v>
      </c>
      <c r="E21" s="32">
        <f t="shared" ref="E21:F21" si="4">SUM(E17:E19)</f>
        <v>58548</v>
      </c>
      <c r="F21" s="32">
        <f t="shared" si="4"/>
        <v>70688</v>
      </c>
      <c r="G21" s="32">
        <f t="shared" ref="G21:K21" si="5">SUM(G17:G19)</f>
        <v>58785</v>
      </c>
      <c r="H21" s="32">
        <f t="shared" si="5"/>
        <v>84110</v>
      </c>
      <c r="I21" s="32">
        <f t="shared" si="5"/>
        <v>51706</v>
      </c>
      <c r="J21" s="32">
        <f t="shared" si="5"/>
        <v>61374</v>
      </c>
      <c r="K21" s="32">
        <f t="shared" si="5"/>
        <v>130051</v>
      </c>
      <c r="L21" s="32">
        <f t="shared" ref="L21" si="6">SUM(L17:L19)</f>
        <v>88644</v>
      </c>
    </row>
    <row r="22" spans="1:13" x14ac:dyDescent="0.2">
      <c r="E22" s="9"/>
      <c r="F22" s="9"/>
      <c r="G22" s="9"/>
      <c r="H22" s="9"/>
      <c r="I22" s="9"/>
      <c r="J22" s="9"/>
      <c r="K22" s="9"/>
      <c r="L22" s="9"/>
    </row>
    <row r="23" spans="1:13" x14ac:dyDescent="0.2">
      <c r="D23" s="1" t="s">
        <v>198</v>
      </c>
      <c r="E23" s="9">
        <f t="shared" ref="E23:F23" si="7">SUM(E13-E21)</f>
        <v>38121</v>
      </c>
      <c r="F23" s="9">
        <f t="shared" si="7"/>
        <v>37851</v>
      </c>
      <c r="G23" s="9">
        <f t="shared" ref="G23:K23" si="8">SUM(G13-G21)</f>
        <v>-4767</v>
      </c>
      <c r="H23" s="9">
        <f t="shared" si="8"/>
        <v>-31246</v>
      </c>
      <c r="I23" s="9">
        <f t="shared" si="8"/>
        <v>-2932</v>
      </c>
      <c r="J23" s="9">
        <f t="shared" si="8"/>
        <v>-8959</v>
      </c>
      <c r="K23" s="9">
        <f t="shared" si="8"/>
        <v>-73147</v>
      </c>
      <c r="L23" s="9">
        <f t="shared" ref="L23" si="9">SUM(L13-L21)</f>
        <v>-23644</v>
      </c>
    </row>
    <row r="24" spans="1:13" x14ac:dyDescent="0.2">
      <c r="E24" s="9"/>
      <c r="F24" s="9"/>
      <c r="G24" s="9"/>
      <c r="H24" s="9"/>
      <c r="I24" s="9"/>
      <c r="J24" s="9"/>
      <c r="K24" s="9"/>
      <c r="L24" s="9"/>
    </row>
    <row r="25" spans="1:13" x14ac:dyDescent="0.2">
      <c r="D25" s="1" t="s">
        <v>15</v>
      </c>
      <c r="E25" s="32">
        <f t="shared" ref="E25:F25" si="10">SUM(E7+E23)</f>
        <v>243194</v>
      </c>
      <c r="F25" s="32">
        <f t="shared" si="10"/>
        <v>387398</v>
      </c>
      <c r="G25" s="32">
        <f t="shared" ref="G25:K25" si="11">SUM(G7+G23)</f>
        <v>482087</v>
      </c>
      <c r="H25" s="32">
        <f t="shared" si="11"/>
        <v>450841</v>
      </c>
      <c r="I25" s="32">
        <f t="shared" si="11"/>
        <v>447909</v>
      </c>
      <c r="J25" s="32">
        <f t="shared" si="11"/>
        <v>438950</v>
      </c>
      <c r="K25" s="32">
        <f t="shared" si="11"/>
        <v>365803</v>
      </c>
      <c r="L25" s="32">
        <f t="shared" ref="L25" si="12">SUM(L7+L23)</f>
        <v>342159</v>
      </c>
    </row>
    <row r="26" spans="1:13" x14ac:dyDescent="0.2">
      <c r="E26" s="9"/>
      <c r="F26" s="9"/>
      <c r="G26" s="9"/>
      <c r="H26" s="9"/>
    </row>
    <row r="27" spans="1:13" x14ac:dyDescent="0.2">
      <c r="E27" s="9"/>
      <c r="F27" s="9"/>
      <c r="G27" s="9"/>
      <c r="H27" s="9"/>
    </row>
    <row r="28" spans="1:13" x14ac:dyDescent="0.2">
      <c r="E28" s="9"/>
      <c r="F28" s="9"/>
      <c r="G28" s="9"/>
      <c r="H28" s="9"/>
    </row>
    <row r="29" spans="1:13" x14ac:dyDescent="0.2">
      <c r="E29" s="9"/>
      <c r="F29" s="9"/>
      <c r="G29" s="9"/>
      <c r="H29" s="9"/>
    </row>
    <row r="30" spans="1:13" x14ac:dyDescent="0.2">
      <c r="E30" s="9"/>
      <c r="F30" s="9"/>
      <c r="G30" s="9"/>
      <c r="H30" s="9"/>
    </row>
    <row r="31" spans="1:13" x14ac:dyDescent="0.2">
      <c r="E31" s="9"/>
      <c r="F31" s="9"/>
      <c r="G31" s="9"/>
      <c r="H31" s="9"/>
    </row>
    <row r="32" spans="1:13" x14ac:dyDescent="0.2">
      <c r="E32" s="9"/>
      <c r="F32" s="9"/>
      <c r="G32" s="9"/>
      <c r="H32" s="9"/>
    </row>
    <row r="33" spans="5:8" x14ac:dyDescent="0.2">
      <c r="E33" s="9"/>
      <c r="F33" s="9"/>
      <c r="G33" s="9"/>
      <c r="H33" s="9"/>
    </row>
    <row r="34" spans="5:8" x14ac:dyDescent="0.2">
      <c r="E34" s="9"/>
      <c r="F34" s="9"/>
      <c r="G34" s="9"/>
      <c r="H34" s="9"/>
    </row>
    <row r="35" spans="5:8" x14ac:dyDescent="0.2">
      <c r="E35" s="9"/>
      <c r="F35" s="9"/>
      <c r="G35" s="9"/>
      <c r="H35" s="9"/>
    </row>
    <row r="36" spans="5:8" x14ac:dyDescent="0.2">
      <c r="E36" s="9"/>
      <c r="F36" s="9"/>
      <c r="G36" s="9"/>
      <c r="H36" s="9"/>
    </row>
  </sheetData>
  <printOptions horizontalCentered="1"/>
  <pageMargins left="0.25" right="0.25" top="0.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40"/>
  <sheetViews>
    <sheetView workbookViewId="0">
      <selection activeCell="Z17" sqref="Z17"/>
    </sheetView>
  </sheetViews>
  <sheetFormatPr defaultRowHeight="15" x14ac:dyDescent="0.25"/>
  <cols>
    <col min="1" max="3" width="5.7109375" customWidth="1"/>
    <col min="4" max="4" width="23.42578125" bestFit="1" customWidth="1"/>
    <col min="5" max="6" width="0" hidden="1" customWidth="1"/>
  </cols>
  <sheetData>
    <row r="1" spans="1:13" s="1" customFormat="1" ht="12.75" x14ac:dyDescent="0.2">
      <c r="D1" s="2" t="s">
        <v>0</v>
      </c>
    </row>
    <row r="2" spans="1:13" s="1" customFormat="1" ht="12.75" x14ac:dyDescent="0.2">
      <c r="D2" s="2" t="s">
        <v>335</v>
      </c>
    </row>
    <row r="3" spans="1:13" s="1" customFormat="1" ht="12.75" x14ac:dyDescent="0.2"/>
    <row r="4" spans="1:13" s="1" customFormat="1" ht="12.75" x14ac:dyDescent="0.2">
      <c r="A4" s="3"/>
      <c r="B4" s="3"/>
      <c r="C4" s="3"/>
      <c r="D4" s="4" t="s">
        <v>191</v>
      </c>
      <c r="E4" s="3"/>
      <c r="F4" s="3"/>
      <c r="G4" s="3"/>
      <c r="H4" s="3"/>
      <c r="I4" s="3"/>
      <c r="J4" s="3"/>
      <c r="K4" s="3"/>
      <c r="L4" s="3"/>
    </row>
    <row r="5" spans="1:13" s="1" customFormat="1" ht="12.75" x14ac:dyDescent="0.2">
      <c r="A5" s="2" t="s">
        <v>1</v>
      </c>
      <c r="B5" s="2"/>
      <c r="C5" s="1" t="s">
        <v>1</v>
      </c>
      <c r="D5" s="1" t="s">
        <v>1</v>
      </c>
      <c r="E5" s="5">
        <v>0.93333333333333335</v>
      </c>
      <c r="F5" s="6" t="s">
        <v>2</v>
      </c>
      <c r="G5" s="6" t="s">
        <v>290</v>
      </c>
      <c r="H5" s="6" t="s">
        <v>299</v>
      </c>
      <c r="I5" s="6" t="s">
        <v>301</v>
      </c>
      <c r="J5" s="6" t="s">
        <v>311</v>
      </c>
      <c r="K5" s="6" t="s">
        <v>319</v>
      </c>
      <c r="L5" s="6" t="s">
        <v>329</v>
      </c>
    </row>
    <row r="6" spans="1:13" s="1" customFormat="1" ht="12.75" x14ac:dyDescent="0.2">
      <c r="E6" s="7" t="s">
        <v>3</v>
      </c>
      <c r="F6" s="7" t="s">
        <v>3</v>
      </c>
      <c r="G6" s="50" t="s">
        <v>3</v>
      </c>
      <c r="H6" s="50" t="s">
        <v>3</v>
      </c>
      <c r="I6" s="50" t="s">
        <v>3</v>
      </c>
      <c r="J6" s="50" t="s">
        <v>3</v>
      </c>
      <c r="K6" s="50" t="s">
        <v>5</v>
      </c>
      <c r="L6" s="50" t="s">
        <v>4</v>
      </c>
    </row>
    <row r="7" spans="1:13" s="1" customFormat="1" ht="12.75" x14ac:dyDescent="0.2">
      <c r="A7" s="2" t="s">
        <v>7</v>
      </c>
      <c r="B7" s="2"/>
      <c r="E7" s="8">
        <v>42305</v>
      </c>
      <c r="F7" s="9">
        <v>66630</v>
      </c>
      <c r="G7" s="9">
        <v>73778</v>
      </c>
      <c r="H7" s="9">
        <f t="shared" ref="H7:L7" si="0">+G29</f>
        <v>189831</v>
      </c>
      <c r="I7" s="9">
        <f t="shared" si="0"/>
        <v>196572</v>
      </c>
      <c r="J7" s="9">
        <f t="shared" si="0"/>
        <v>266792</v>
      </c>
      <c r="K7" s="9">
        <f t="shared" si="0"/>
        <v>300409</v>
      </c>
      <c r="L7" s="9">
        <f t="shared" si="0"/>
        <v>319409</v>
      </c>
      <c r="M7" s="1" t="s">
        <v>1</v>
      </c>
    </row>
    <row r="8" spans="1:13" s="1" customFormat="1" ht="12.75" x14ac:dyDescent="0.2">
      <c r="G8" s="9"/>
      <c r="I8" s="9"/>
      <c r="J8" s="9"/>
      <c r="K8" s="9"/>
      <c r="L8" s="9"/>
    </row>
    <row r="9" spans="1:13" s="1" customFormat="1" ht="12.75" x14ac:dyDescent="0.2">
      <c r="A9" s="7" t="s">
        <v>8</v>
      </c>
      <c r="B9" s="7"/>
      <c r="G9" s="9"/>
      <c r="I9" s="9"/>
      <c r="J9" s="9"/>
      <c r="K9" s="9"/>
      <c r="L9" s="9"/>
    </row>
    <row r="10" spans="1:13" x14ac:dyDescent="0.25">
      <c r="A10">
        <v>150</v>
      </c>
      <c r="C10">
        <v>4343</v>
      </c>
      <c r="D10" t="s">
        <v>192</v>
      </c>
      <c r="E10" s="22">
        <v>58845</v>
      </c>
      <c r="F10" s="22">
        <v>52011</v>
      </c>
      <c r="G10" s="22">
        <v>140056</v>
      </c>
      <c r="H10" s="22">
        <v>125954</v>
      </c>
      <c r="I10" s="22">
        <v>99821</v>
      </c>
      <c r="J10" s="22">
        <v>80285</v>
      </c>
      <c r="K10" s="22">
        <v>83000</v>
      </c>
      <c r="L10" s="22">
        <v>85000</v>
      </c>
      <c r="M10" s="22" t="s">
        <v>1</v>
      </c>
    </row>
    <row r="11" spans="1:13" x14ac:dyDescent="0.25">
      <c r="A11">
        <v>150</v>
      </c>
      <c r="C11">
        <v>4381</v>
      </c>
      <c r="D11" t="s">
        <v>193</v>
      </c>
      <c r="E11" s="22">
        <v>57</v>
      </c>
      <c r="F11" s="22">
        <v>559</v>
      </c>
      <c r="G11" s="22">
        <v>150</v>
      </c>
      <c r="H11" s="22">
        <v>225</v>
      </c>
      <c r="I11" s="22">
        <v>7121</v>
      </c>
      <c r="J11" s="22">
        <v>14707</v>
      </c>
      <c r="K11" s="22">
        <v>14000</v>
      </c>
      <c r="L11" s="71">
        <v>14000</v>
      </c>
    </row>
    <row r="12" spans="1:13" x14ac:dyDescent="0.25">
      <c r="A12">
        <v>150</v>
      </c>
      <c r="C12">
        <v>4344</v>
      </c>
      <c r="D12" t="s">
        <v>61</v>
      </c>
      <c r="E12" s="22">
        <v>8924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</row>
    <row r="13" spans="1:13" x14ac:dyDescent="0.25">
      <c r="E13" s="22"/>
      <c r="F13" s="22"/>
      <c r="G13" s="22"/>
      <c r="I13" s="22"/>
      <c r="J13" s="22"/>
      <c r="K13" s="22"/>
      <c r="L13" s="22"/>
    </row>
    <row r="14" spans="1:13" x14ac:dyDescent="0.25">
      <c r="D14" s="24" t="s">
        <v>133</v>
      </c>
      <c r="E14" s="25">
        <f t="shared" ref="E14:F14" si="1">SUM(E10:E12)</f>
        <v>67826</v>
      </c>
      <c r="F14" s="25">
        <f t="shared" si="1"/>
        <v>52570</v>
      </c>
      <c r="G14" s="25">
        <f t="shared" ref="G14:I14" si="2">SUM(G10:G12)</f>
        <v>140206</v>
      </c>
      <c r="H14" s="25">
        <f t="shared" si="2"/>
        <v>126179</v>
      </c>
      <c r="I14" s="25">
        <f t="shared" si="2"/>
        <v>106942</v>
      </c>
      <c r="J14" s="25">
        <f t="shared" ref="J14:L14" si="3">SUM(J10:J12)</f>
        <v>94992</v>
      </c>
      <c r="K14" s="25">
        <f t="shared" ref="K14" si="4">SUM(K10:K12)</f>
        <v>97000</v>
      </c>
      <c r="L14" s="25">
        <f t="shared" si="3"/>
        <v>99000</v>
      </c>
    </row>
    <row r="15" spans="1:13" x14ac:dyDescent="0.25">
      <c r="E15" s="22"/>
      <c r="F15" s="22"/>
      <c r="G15" s="22"/>
      <c r="I15" s="22"/>
      <c r="J15" s="22"/>
      <c r="K15" s="22"/>
      <c r="L15" s="22"/>
    </row>
    <row r="16" spans="1:13" x14ac:dyDescent="0.25">
      <c r="E16" s="22"/>
      <c r="F16" s="22"/>
      <c r="G16" s="22"/>
      <c r="I16" s="22"/>
      <c r="J16" s="22"/>
      <c r="K16" s="22"/>
      <c r="L16" s="22"/>
    </row>
    <row r="17" spans="1:12" x14ac:dyDescent="0.25">
      <c r="D17" s="23" t="s">
        <v>14</v>
      </c>
      <c r="E17" s="22"/>
      <c r="F17" s="22"/>
      <c r="G17" s="22"/>
      <c r="I17" s="22"/>
      <c r="J17" s="22"/>
      <c r="K17" s="22"/>
      <c r="L17" s="22"/>
    </row>
    <row r="18" spans="1:12" x14ac:dyDescent="0.25">
      <c r="A18">
        <v>150</v>
      </c>
      <c r="B18">
        <v>500</v>
      </c>
      <c r="C18">
        <v>532</v>
      </c>
      <c r="D18" t="s">
        <v>25</v>
      </c>
      <c r="E18" s="22">
        <v>0</v>
      </c>
      <c r="F18" s="22">
        <v>0</v>
      </c>
      <c r="G18" s="22">
        <v>1733</v>
      </c>
      <c r="H18" s="22">
        <v>17660</v>
      </c>
      <c r="I18" s="22">
        <v>6903</v>
      </c>
      <c r="J18" s="22">
        <v>51836</v>
      </c>
      <c r="K18" s="22">
        <v>50000</v>
      </c>
      <c r="L18" s="22">
        <v>25000</v>
      </c>
    </row>
    <row r="19" spans="1:12" x14ac:dyDescent="0.25">
      <c r="A19">
        <v>150</v>
      </c>
      <c r="B19">
        <v>500</v>
      </c>
      <c r="C19">
        <v>614</v>
      </c>
      <c r="D19" t="s">
        <v>195</v>
      </c>
      <c r="E19" s="22">
        <v>0</v>
      </c>
      <c r="F19" s="22">
        <v>0</v>
      </c>
      <c r="G19" s="22">
        <v>6539</v>
      </c>
      <c r="H19" s="22">
        <v>78022</v>
      </c>
      <c r="I19" s="22">
        <v>13517</v>
      </c>
      <c r="J19" s="22">
        <v>1471</v>
      </c>
      <c r="K19" s="22">
        <v>20000</v>
      </c>
      <c r="L19" s="22">
        <v>25000</v>
      </c>
    </row>
    <row r="20" spans="1:12" x14ac:dyDescent="0.25">
      <c r="A20">
        <v>150</v>
      </c>
      <c r="B20">
        <v>500</v>
      </c>
      <c r="C20">
        <v>642</v>
      </c>
      <c r="D20" t="s">
        <v>266</v>
      </c>
      <c r="E20" s="22"/>
      <c r="F20" s="22">
        <v>0</v>
      </c>
      <c r="G20" s="22">
        <v>0</v>
      </c>
      <c r="H20" s="22">
        <v>966</v>
      </c>
      <c r="I20" s="22">
        <v>3132</v>
      </c>
      <c r="J20" s="22">
        <v>1283</v>
      </c>
      <c r="K20" s="22">
        <v>0</v>
      </c>
      <c r="L20" s="22">
        <v>2000</v>
      </c>
    </row>
    <row r="21" spans="1:12" x14ac:dyDescent="0.25">
      <c r="A21">
        <v>150</v>
      </c>
      <c r="B21">
        <v>500</v>
      </c>
      <c r="C21">
        <v>850</v>
      </c>
      <c r="D21" t="s">
        <v>196</v>
      </c>
      <c r="E21" s="22">
        <v>41318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350000</v>
      </c>
    </row>
    <row r="22" spans="1:12" x14ac:dyDescent="0.25">
      <c r="A22">
        <v>150</v>
      </c>
      <c r="B22">
        <v>500</v>
      </c>
      <c r="C22">
        <v>853</v>
      </c>
      <c r="D22" t="s">
        <v>194</v>
      </c>
      <c r="E22" s="22">
        <v>0</v>
      </c>
      <c r="F22" s="22">
        <v>0</v>
      </c>
      <c r="G22" s="22">
        <v>3216</v>
      </c>
      <c r="H22" s="22">
        <v>3682</v>
      </c>
      <c r="I22" s="22">
        <v>2240</v>
      </c>
      <c r="J22" s="22">
        <v>2185</v>
      </c>
      <c r="K22" s="22">
        <v>2500</v>
      </c>
      <c r="L22" s="22">
        <v>2500</v>
      </c>
    </row>
    <row r="23" spans="1:12" x14ac:dyDescent="0.25">
      <c r="A23">
        <v>150</v>
      </c>
      <c r="B23">
        <v>500</v>
      </c>
      <c r="C23">
        <v>929</v>
      </c>
      <c r="D23" t="s">
        <v>120</v>
      </c>
      <c r="E23" s="22">
        <v>0</v>
      </c>
      <c r="F23" s="22">
        <v>0</v>
      </c>
      <c r="G23" s="22">
        <v>12665</v>
      </c>
      <c r="H23" s="22">
        <v>19108</v>
      </c>
      <c r="I23" s="22">
        <v>10930</v>
      </c>
      <c r="J23" s="22">
        <v>4600</v>
      </c>
      <c r="K23" s="22">
        <v>5500</v>
      </c>
      <c r="L23" s="22">
        <v>5000</v>
      </c>
    </row>
    <row r="24" spans="1:12" x14ac:dyDescent="0.25">
      <c r="A24" t="s">
        <v>1</v>
      </c>
      <c r="B24" t="s">
        <v>1</v>
      </c>
      <c r="E24" s="22"/>
      <c r="F24" s="22"/>
      <c r="G24" s="22"/>
      <c r="I24" s="22"/>
      <c r="J24" s="22"/>
      <c r="K24" s="22"/>
      <c r="L24" s="22"/>
    </row>
    <row r="25" spans="1:12" x14ac:dyDescent="0.25">
      <c r="D25" s="24" t="s">
        <v>197</v>
      </c>
      <c r="E25" s="25">
        <f>SUM(E18:E23)</f>
        <v>41318</v>
      </c>
      <c r="F25" s="25">
        <v>0</v>
      </c>
      <c r="G25" s="25">
        <f t="shared" ref="G25:L25" si="5">SUM(G18:G23)</f>
        <v>24153</v>
      </c>
      <c r="H25" s="25">
        <f t="shared" si="5"/>
        <v>119438</v>
      </c>
      <c r="I25" s="25">
        <f t="shared" si="5"/>
        <v>36722</v>
      </c>
      <c r="J25" s="25">
        <f t="shared" si="5"/>
        <v>61375</v>
      </c>
      <c r="K25" s="25">
        <f t="shared" si="5"/>
        <v>78000</v>
      </c>
      <c r="L25" s="25">
        <f t="shared" si="5"/>
        <v>409500</v>
      </c>
    </row>
    <row r="26" spans="1:12" x14ac:dyDescent="0.25">
      <c r="E26" s="22"/>
      <c r="F26" s="22"/>
      <c r="G26" s="22"/>
      <c r="I26" s="22"/>
      <c r="J26" s="22"/>
      <c r="K26" s="22"/>
      <c r="L26" s="22"/>
    </row>
    <row r="27" spans="1:12" x14ac:dyDescent="0.25">
      <c r="D27" t="s">
        <v>198</v>
      </c>
      <c r="E27" s="22">
        <f t="shared" ref="E27:L27" si="6">SUM(E14-E25)</f>
        <v>26508</v>
      </c>
      <c r="F27" s="22">
        <f t="shared" si="6"/>
        <v>52570</v>
      </c>
      <c r="G27" s="22">
        <f t="shared" si="6"/>
        <v>116053</v>
      </c>
      <c r="H27" s="22">
        <f t="shared" si="6"/>
        <v>6741</v>
      </c>
      <c r="I27" s="22">
        <f t="shared" si="6"/>
        <v>70220</v>
      </c>
      <c r="J27" s="22">
        <f t="shared" si="6"/>
        <v>33617</v>
      </c>
      <c r="K27" s="22">
        <f t="shared" si="6"/>
        <v>19000</v>
      </c>
      <c r="L27" s="22">
        <f t="shared" si="6"/>
        <v>-310500</v>
      </c>
    </row>
    <row r="28" spans="1:12" x14ac:dyDescent="0.25">
      <c r="E28" s="22"/>
      <c r="F28" s="22"/>
      <c r="G28" s="22"/>
      <c r="I28" s="22"/>
      <c r="J28" s="22"/>
      <c r="K28" s="22"/>
      <c r="L28" s="22"/>
    </row>
    <row r="29" spans="1:12" x14ac:dyDescent="0.25">
      <c r="D29" t="s">
        <v>15</v>
      </c>
      <c r="E29" s="25">
        <f t="shared" ref="E29:L29" si="7">SUM(E7+E27)</f>
        <v>68813</v>
      </c>
      <c r="F29" s="25">
        <f t="shared" si="7"/>
        <v>119200</v>
      </c>
      <c r="G29" s="25">
        <f t="shared" si="7"/>
        <v>189831</v>
      </c>
      <c r="H29" s="25">
        <f t="shared" si="7"/>
        <v>196572</v>
      </c>
      <c r="I29" s="25">
        <f t="shared" si="7"/>
        <v>266792</v>
      </c>
      <c r="J29" s="25">
        <f t="shared" si="7"/>
        <v>300409</v>
      </c>
      <c r="K29" s="25">
        <f t="shared" si="7"/>
        <v>319409</v>
      </c>
      <c r="L29" s="25">
        <f t="shared" si="7"/>
        <v>8909</v>
      </c>
    </row>
    <row r="30" spans="1:12" x14ac:dyDescent="0.25">
      <c r="E30" s="22"/>
      <c r="F30" s="22"/>
      <c r="G30" s="22"/>
      <c r="H30" s="22"/>
      <c r="I30" s="22"/>
      <c r="J30" s="22"/>
      <c r="K30" s="22"/>
      <c r="L30" s="22"/>
    </row>
    <row r="31" spans="1:12" x14ac:dyDescent="0.25">
      <c r="E31" s="22"/>
      <c r="F31" s="22"/>
      <c r="G31" s="22"/>
      <c r="H31" s="22"/>
      <c r="I31" s="22"/>
      <c r="J31" s="22"/>
      <c r="K31" s="22"/>
      <c r="L31" s="22"/>
    </row>
    <row r="32" spans="1:12" x14ac:dyDescent="0.25">
      <c r="E32" s="22"/>
      <c r="F32" s="22"/>
      <c r="G32" s="22"/>
      <c r="H32" s="22"/>
      <c r="I32" s="22"/>
      <c r="J32" s="22"/>
      <c r="K32" s="22"/>
      <c r="L32" s="22"/>
    </row>
    <row r="33" spans="5:12" x14ac:dyDescent="0.25">
      <c r="E33" s="22"/>
      <c r="F33" s="22"/>
      <c r="G33" s="22"/>
      <c r="H33" s="22"/>
      <c r="I33" s="22"/>
      <c r="J33" s="22"/>
      <c r="K33" s="22"/>
      <c r="L33" s="22"/>
    </row>
    <row r="34" spans="5:12" x14ac:dyDescent="0.25">
      <c r="E34" s="22"/>
      <c r="F34" s="22"/>
      <c r="G34" s="22"/>
      <c r="H34" s="22"/>
      <c r="I34" s="22"/>
      <c r="J34" s="22"/>
      <c r="K34" s="22"/>
      <c r="L34" s="22"/>
    </row>
    <row r="35" spans="5:12" x14ac:dyDescent="0.25">
      <c r="E35" s="22"/>
      <c r="F35" s="22"/>
      <c r="G35" s="22"/>
      <c r="H35" s="22"/>
      <c r="I35" s="22"/>
      <c r="J35" s="22"/>
      <c r="K35" s="22"/>
      <c r="L35" s="22"/>
    </row>
    <row r="36" spans="5:12" x14ac:dyDescent="0.25">
      <c r="E36" s="22"/>
      <c r="F36" s="22"/>
      <c r="G36" s="22"/>
      <c r="H36" s="22"/>
      <c r="I36" s="22"/>
      <c r="J36" s="22"/>
      <c r="K36" s="22"/>
      <c r="L36" s="22"/>
    </row>
    <row r="37" spans="5:12" x14ac:dyDescent="0.25">
      <c r="E37" s="22"/>
      <c r="F37" s="22"/>
      <c r="G37" s="22"/>
      <c r="H37" s="22"/>
      <c r="I37" s="22"/>
      <c r="J37" s="22"/>
      <c r="K37" s="22"/>
      <c r="L37" s="22"/>
    </row>
    <row r="38" spans="5:12" x14ac:dyDescent="0.25">
      <c r="E38" s="22"/>
      <c r="F38" s="22"/>
      <c r="G38" s="22"/>
      <c r="H38" s="22"/>
      <c r="I38" s="22"/>
      <c r="J38" s="22"/>
      <c r="K38" s="22"/>
      <c r="L38" s="22"/>
    </row>
    <row r="39" spans="5:12" x14ac:dyDescent="0.25">
      <c r="E39" s="22"/>
      <c r="F39" s="22"/>
      <c r="G39" s="22"/>
      <c r="H39" s="22"/>
      <c r="I39" s="22"/>
      <c r="J39" s="22"/>
      <c r="K39" s="22"/>
      <c r="L39" s="22"/>
    </row>
    <row r="40" spans="5:12" x14ac:dyDescent="0.25">
      <c r="E40" s="22"/>
      <c r="F40" s="22"/>
      <c r="G40" s="22"/>
      <c r="H40" s="22"/>
      <c r="I40" s="22"/>
      <c r="J40" s="22"/>
      <c r="K40" s="22"/>
      <c r="L40" s="22"/>
    </row>
  </sheetData>
  <printOptions horizontalCentered="1"/>
  <pageMargins left="0.25" right="0.25" top="0.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35"/>
  <sheetViews>
    <sheetView topLeftCell="A2" workbookViewId="0">
      <selection activeCell="O28" sqref="O28"/>
    </sheetView>
  </sheetViews>
  <sheetFormatPr defaultColWidth="9.140625" defaultRowHeight="12.75" x14ac:dyDescent="0.2"/>
  <cols>
    <col min="1" max="3" width="5.7109375" style="1" customWidth="1"/>
    <col min="4" max="4" width="20.7109375" style="1" customWidth="1"/>
    <col min="5" max="6" width="0" style="1" hidden="1" customWidth="1"/>
    <col min="7" max="16384" width="9.140625" style="1"/>
  </cols>
  <sheetData>
    <row r="1" spans="1:13" x14ac:dyDescent="0.2">
      <c r="D1" s="2" t="s">
        <v>0</v>
      </c>
    </row>
    <row r="2" spans="1:13" x14ac:dyDescent="0.2">
      <c r="D2" s="2" t="s">
        <v>334</v>
      </c>
    </row>
    <row r="4" spans="1:13" x14ac:dyDescent="0.2">
      <c r="A4" s="3"/>
      <c r="B4" s="3"/>
      <c r="C4" s="3"/>
      <c r="D4" s="4" t="s">
        <v>139</v>
      </c>
      <c r="E4" s="3"/>
      <c r="F4" s="3"/>
      <c r="G4" s="3"/>
      <c r="H4" s="3"/>
      <c r="I4" s="3"/>
      <c r="J4" s="3"/>
      <c r="K4" s="3"/>
      <c r="L4" s="3"/>
    </row>
    <row r="5" spans="1:13" x14ac:dyDescent="0.2">
      <c r="A5" s="2" t="s">
        <v>1</v>
      </c>
      <c r="B5" s="2"/>
      <c r="C5" s="1" t="s">
        <v>1</v>
      </c>
      <c r="D5" s="1" t="s">
        <v>1</v>
      </c>
      <c r="E5" s="5">
        <v>0.93333333333333335</v>
      </c>
      <c r="F5" s="6" t="s">
        <v>2</v>
      </c>
      <c r="G5" s="6" t="s">
        <v>290</v>
      </c>
      <c r="H5" s="6" t="s">
        <v>299</v>
      </c>
      <c r="I5" s="6" t="s">
        <v>301</v>
      </c>
      <c r="J5" s="6" t="s">
        <v>311</v>
      </c>
      <c r="K5" s="6" t="s">
        <v>319</v>
      </c>
      <c r="L5" s="6" t="s">
        <v>329</v>
      </c>
    </row>
    <row r="6" spans="1:13" x14ac:dyDescent="0.2">
      <c r="E6" s="7" t="s">
        <v>3</v>
      </c>
      <c r="F6" s="50" t="s">
        <v>3</v>
      </c>
      <c r="G6" s="50" t="s">
        <v>3</v>
      </c>
      <c r="H6" s="50" t="s">
        <v>3</v>
      </c>
      <c r="I6" s="50" t="s">
        <v>3</v>
      </c>
      <c r="J6" s="50" t="s">
        <v>3</v>
      </c>
      <c r="K6" s="50" t="s">
        <v>5</v>
      </c>
      <c r="L6" s="50" t="s">
        <v>4</v>
      </c>
    </row>
    <row r="7" spans="1:13" x14ac:dyDescent="0.2">
      <c r="A7" s="2" t="s">
        <v>7</v>
      </c>
      <c r="B7" s="2"/>
      <c r="E7" s="21">
        <v>46493</v>
      </c>
      <c r="F7" s="21">
        <v>36535</v>
      </c>
      <c r="G7" s="13">
        <v>30061</v>
      </c>
      <c r="H7" s="13">
        <f t="shared" ref="H7:J7" si="0">+G24</f>
        <v>67229</v>
      </c>
      <c r="I7" s="13">
        <f t="shared" si="0"/>
        <v>114555</v>
      </c>
      <c r="J7" s="13">
        <f t="shared" si="0"/>
        <v>174500</v>
      </c>
      <c r="K7" s="13">
        <f>+J24</f>
        <v>233447</v>
      </c>
      <c r="L7" s="13">
        <f>+K24</f>
        <v>313600</v>
      </c>
      <c r="M7" s="51" t="s">
        <v>1</v>
      </c>
    </row>
    <row r="8" spans="1:13" x14ac:dyDescent="0.2">
      <c r="G8" s="9"/>
    </row>
    <row r="9" spans="1:13" x14ac:dyDescent="0.2">
      <c r="A9" s="7" t="s">
        <v>8</v>
      </c>
      <c r="B9" s="7"/>
      <c r="G9" s="9"/>
    </row>
    <row r="10" spans="1:13" x14ac:dyDescent="0.2">
      <c r="A10" s="1">
        <v>160</v>
      </c>
      <c r="C10" s="1">
        <v>4311</v>
      </c>
      <c r="D10" s="1" t="s">
        <v>35</v>
      </c>
      <c r="E10" s="9">
        <v>71774</v>
      </c>
      <c r="F10" s="9">
        <v>84525</v>
      </c>
      <c r="G10" s="9">
        <v>136577</v>
      </c>
      <c r="H10" s="9">
        <v>137433</v>
      </c>
      <c r="I10" s="9">
        <v>148446</v>
      </c>
      <c r="J10" s="9">
        <v>154257</v>
      </c>
      <c r="K10" s="9">
        <v>160153</v>
      </c>
      <c r="L10" s="9">
        <v>172000</v>
      </c>
    </row>
    <row r="11" spans="1:13" x14ac:dyDescent="0.2">
      <c r="A11" s="1">
        <v>160</v>
      </c>
      <c r="C11" s="1">
        <v>4381</v>
      </c>
      <c r="D11" s="1" t="s">
        <v>193</v>
      </c>
      <c r="E11" s="11">
        <v>102</v>
      </c>
      <c r="F11" s="11">
        <v>89</v>
      </c>
      <c r="G11" s="11">
        <v>63</v>
      </c>
      <c r="H11" s="11">
        <v>84</v>
      </c>
      <c r="I11" s="11">
        <v>709</v>
      </c>
      <c r="J11" s="11">
        <v>2648</v>
      </c>
      <c r="K11" s="11">
        <v>8000</v>
      </c>
      <c r="L11" s="69">
        <v>14000</v>
      </c>
    </row>
    <row r="12" spans="1:13" x14ac:dyDescent="0.2">
      <c r="E12" s="9"/>
      <c r="F12" s="9"/>
      <c r="G12" s="9"/>
      <c r="H12" s="9"/>
      <c r="I12" s="9"/>
      <c r="J12" s="9"/>
      <c r="K12" s="9"/>
      <c r="L12" s="9"/>
    </row>
    <row r="13" spans="1:13" x14ac:dyDescent="0.2">
      <c r="D13" s="2" t="s">
        <v>133</v>
      </c>
      <c r="E13" s="32">
        <f t="shared" ref="E13:F13" si="1">SUM(E10:E11)</f>
        <v>71876</v>
      </c>
      <c r="F13" s="32">
        <f t="shared" si="1"/>
        <v>84614</v>
      </c>
      <c r="G13" s="32">
        <f t="shared" ref="G13:I13" si="2">SUM(G10:G11)</f>
        <v>136640</v>
      </c>
      <c r="H13" s="32">
        <f t="shared" si="2"/>
        <v>137517</v>
      </c>
      <c r="I13" s="32">
        <f t="shared" si="2"/>
        <v>149155</v>
      </c>
      <c r="J13" s="32">
        <f t="shared" ref="J13:L13" si="3">SUM(J10:J11)</f>
        <v>156905</v>
      </c>
      <c r="K13" s="32">
        <f t="shared" ref="K13" si="4">SUM(K10:K11)</f>
        <v>168153</v>
      </c>
      <c r="L13" s="32">
        <f t="shared" si="3"/>
        <v>186000</v>
      </c>
    </row>
    <row r="14" spans="1:13" x14ac:dyDescent="0.2">
      <c r="E14" s="9"/>
      <c r="F14" s="9"/>
      <c r="G14" s="9"/>
      <c r="H14" s="9"/>
      <c r="I14" s="9"/>
      <c r="J14" s="9"/>
      <c r="K14" s="9"/>
      <c r="L14" s="9"/>
    </row>
    <row r="15" spans="1:13" x14ac:dyDescent="0.2">
      <c r="A15" s="7" t="s">
        <v>14</v>
      </c>
      <c r="E15" s="9"/>
      <c r="F15" s="9"/>
      <c r="G15" s="9"/>
      <c r="H15" s="9"/>
      <c r="I15" s="9"/>
      <c r="J15" s="9"/>
      <c r="K15" s="9"/>
      <c r="L15" s="9"/>
    </row>
    <row r="16" spans="1:13" x14ac:dyDescent="0.2">
      <c r="E16" s="9"/>
      <c r="F16" s="9"/>
      <c r="G16" s="9"/>
      <c r="H16" s="9"/>
      <c r="I16" s="9"/>
      <c r="J16" s="9"/>
      <c r="K16" s="9"/>
      <c r="L16" s="9"/>
    </row>
    <row r="17" spans="1:12" x14ac:dyDescent="0.2">
      <c r="A17" s="1">
        <v>160</v>
      </c>
      <c r="B17" s="1">
        <v>500</v>
      </c>
      <c r="C17" s="1">
        <v>462</v>
      </c>
      <c r="D17" s="1" t="s">
        <v>220</v>
      </c>
      <c r="E17" s="9">
        <v>72292</v>
      </c>
      <c r="F17" s="9">
        <v>41308</v>
      </c>
      <c r="G17" s="9">
        <v>99472</v>
      </c>
      <c r="H17" s="9">
        <v>90191</v>
      </c>
      <c r="I17" s="9">
        <v>89210</v>
      </c>
      <c r="J17" s="9">
        <v>94099</v>
      </c>
      <c r="K17" s="9">
        <v>88000</v>
      </c>
      <c r="L17" s="9">
        <v>90000</v>
      </c>
    </row>
    <row r="18" spans="1:12" x14ac:dyDescent="0.2">
      <c r="A18" s="1">
        <v>160</v>
      </c>
      <c r="B18" s="1">
        <v>500</v>
      </c>
      <c r="C18" s="1">
        <v>463</v>
      </c>
      <c r="D18" s="1" t="s">
        <v>69</v>
      </c>
      <c r="E18" s="11">
        <v>1552</v>
      </c>
      <c r="F18" s="11">
        <v>91434</v>
      </c>
      <c r="G18" s="11">
        <v>0</v>
      </c>
      <c r="H18" s="11">
        <v>0</v>
      </c>
      <c r="I18" s="11">
        <v>0</v>
      </c>
      <c r="J18" s="11">
        <v>3859</v>
      </c>
      <c r="K18" s="11">
        <v>0</v>
      </c>
      <c r="L18" s="11">
        <v>0</v>
      </c>
    </row>
    <row r="19" spans="1:12" x14ac:dyDescent="0.2">
      <c r="A19" s="1" t="s">
        <v>1</v>
      </c>
      <c r="B19" s="1" t="s">
        <v>1</v>
      </c>
      <c r="E19" s="9"/>
      <c r="F19" s="9"/>
      <c r="G19" s="9"/>
      <c r="H19" s="9"/>
      <c r="I19" s="9"/>
      <c r="J19" s="9"/>
      <c r="K19" s="9"/>
      <c r="L19" s="9"/>
    </row>
    <row r="20" spans="1:12" x14ac:dyDescent="0.2">
      <c r="D20" s="2" t="s">
        <v>197</v>
      </c>
      <c r="E20" s="32">
        <f t="shared" ref="E20:F20" si="5">SUM(E17:E18)</f>
        <v>73844</v>
      </c>
      <c r="F20" s="32">
        <f t="shared" si="5"/>
        <v>132742</v>
      </c>
      <c r="G20" s="32">
        <f t="shared" ref="G20:J20" si="6">SUM(G17:G18)</f>
        <v>99472</v>
      </c>
      <c r="H20" s="32">
        <f t="shared" si="6"/>
        <v>90191</v>
      </c>
      <c r="I20" s="32">
        <f t="shared" si="6"/>
        <v>89210</v>
      </c>
      <c r="J20" s="32">
        <f t="shared" si="6"/>
        <v>97958</v>
      </c>
      <c r="K20" s="32">
        <f t="shared" ref="K20" si="7">SUM(K17:K18)</f>
        <v>88000</v>
      </c>
      <c r="L20" s="32">
        <f t="shared" ref="L20" si="8">SUM(L17:L18)</f>
        <v>90000</v>
      </c>
    </row>
    <row r="21" spans="1:12" x14ac:dyDescent="0.2">
      <c r="E21" s="9"/>
      <c r="F21" s="9"/>
      <c r="G21" s="9"/>
      <c r="H21" s="9"/>
      <c r="I21" s="9"/>
      <c r="J21" s="9"/>
      <c r="K21" s="9"/>
      <c r="L21" s="9"/>
    </row>
    <row r="22" spans="1:12" x14ac:dyDescent="0.2">
      <c r="D22" s="1" t="s">
        <v>198</v>
      </c>
      <c r="E22" s="9">
        <f t="shared" ref="E22:F22" si="9">SUM(E13-E20)</f>
        <v>-1968</v>
      </c>
      <c r="F22" s="9">
        <f t="shared" si="9"/>
        <v>-48128</v>
      </c>
      <c r="G22" s="9">
        <f t="shared" ref="G22:J22" si="10">SUM(G13-G20)</f>
        <v>37168</v>
      </c>
      <c r="H22" s="9">
        <f t="shared" si="10"/>
        <v>47326</v>
      </c>
      <c r="I22" s="9">
        <f t="shared" si="10"/>
        <v>59945</v>
      </c>
      <c r="J22" s="9">
        <f t="shared" si="10"/>
        <v>58947</v>
      </c>
      <c r="K22" s="9">
        <f t="shared" ref="K22" si="11">SUM(K13-K20)</f>
        <v>80153</v>
      </c>
      <c r="L22" s="9">
        <f t="shared" ref="L22" si="12">SUM(L13-L20)</f>
        <v>96000</v>
      </c>
    </row>
    <row r="23" spans="1:12" x14ac:dyDescent="0.2">
      <c r="E23" s="9"/>
      <c r="F23" s="9"/>
      <c r="G23" s="9"/>
      <c r="H23" s="9"/>
      <c r="I23" s="9"/>
      <c r="J23" s="9"/>
      <c r="K23" s="9"/>
      <c r="L23" s="9"/>
    </row>
    <row r="24" spans="1:12" x14ac:dyDescent="0.2">
      <c r="D24" s="1" t="s">
        <v>15</v>
      </c>
      <c r="E24" s="32">
        <f t="shared" ref="E24:F24" si="13">SUM(E7+E22)</f>
        <v>44525</v>
      </c>
      <c r="F24" s="32">
        <f t="shared" si="13"/>
        <v>-11593</v>
      </c>
      <c r="G24" s="32">
        <f t="shared" ref="G24:K24" si="14">SUM(G7+G22)</f>
        <v>67229</v>
      </c>
      <c r="H24" s="32">
        <f t="shared" si="14"/>
        <v>114555</v>
      </c>
      <c r="I24" s="32">
        <f t="shared" si="14"/>
        <v>174500</v>
      </c>
      <c r="J24" s="32">
        <f t="shared" si="14"/>
        <v>233447</v>
      </c>
      <c r="K24" s="32">
        <f t="shared" si="14"/>
        <v>313600</v>
      </c>
      <c r="L24" s="32">
        <f t="shared" ref="L24" si="15">SUM(L7+L22)</f>
        <v>409600</v>
      </c>
    </row>
    <row r="25" spans="1:12" x14ac:dyDescent="0.2">
      <c r="E25" s="9"/>
      <c r="F25" s="9"/>
      <c r="G25" s="9"/>
      <c r="H25" s="9"/>
    </row>
    <row r="26" spans="1:12" x14ac:dyDescent="0.2">
      <c r="E26" s="9"/>
      <c r="F26" s="9"/>
      <c r="G26" s="9"/>
      <c r="H26" s="9"/>
    </row>
    <row r="27" spans="1:12" x14ac:dyDescent="0.2">
      <c r="E27" s="9"/>
      <c r="F27" s="9"/>
      <c r="G27" s="9"/>
      <c r="H27" s="9"/>
    </row>
    <row r="28" spans="1:12" x14ac:dyDescent="0.2">
      <c r="E28" s="9"/>
      <c r="F28" s="9"/>
      <c r="G28" s="9"/>
      <c r="H28" s="9"/>
    </row>
    <row r="29" spans="1:12" x14ac:dyDescent="0.2">
      <c r="E29" s="9"/>
      <c r="F29" s="9"/>
      <c r="G29" s="9"/>
      <c r="H29" s="9"/>
    </row>
    <row r="30" spans="1:12" x14ac:dyDescent="0.2">
      <c r="E30" s="9"/>
      <c r="F30" s="9"/>
      <c r="G30" s="9"/>
      <c r="H30" s="9"/>
    </row>
    <row r="31" spans="1:12" x14ac:dyDescent="0.2">
      <c r="E31" s="9"/>
      <c r="F31" s="9"/>
      <c r="G31" s="9"/>
      <c r="H31" s="9"/>
    </row>
    <row r="32" spans="1:12" x14ac:dyDescent="0.2">
      <c r="E32" s="9"/>
      <c r="F32" s="9"/>
      <c r="G32" s="9"/>
      <c r="H32" s="9"/>
    </row>
    <row r="33" spans="5:8" x14ac:dyDescent="0.2">
      <c r="E33" s="9"/>
      <c r="F33" s="9"/>
      <c r="G33" s="9"/>
      <c r="H33" s="9"/>
    </row>
    <row r="34" spans="5:8" x14ac:dyDescent="0.2">
      <c r="E34" s="9"/>
      <c r="F34" s="9"/>
      <c r="G34" s="9"/>
      <c r="H34" s="9"/>
    </row>
    <row r="35" spans="5:8" x14ac:dyDescent="0.2">
      <c r="E35" s="9"/>
      <c r="F35" s="9"/>
      <c r="G35" s="9"/>
      <c r="H35" s="9"/>
    </row>
  </sheetData>
  <printOptions horizontalCentered="1"/>
  <pageMargins left="0.25" right="0.25" top="0.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36"/>
  <sheetViews>
    <sheetView workbookViewId="0">
      <selection activeCell="K14" sqref="K14"/>
    </sheetView>
  </sheetViews>
  <sheetFormatPr defaultColWidth="9.140625" defaultRowHeight="12.75" x14ac:dyDescent="0.2"/>
  <cols>
    <col min="1" max="3" width="5.7109375" style="1" customWidth="1"/>
    <col min="4" max="4" width="20.7109375" style="1" customWidth="1"/>
    <col min="5" max="6" width="0" style="1" hidden="1" customWidth="1"/>
    <col min="7" max="10" width="9.140625" style="1"/>
    <col min="11" max="11" width="9.5703125" style="1" bestFit="1" customWidth="1"/>
    <col min="12" max="16384" width="9.140625" style="1"/>
  </cols>
  <sheetData>
    <row r="1" spans="1:13" x14ac:dyDescent="0.2">
      <c r="D1" s="2" t="s">
        <v>0</v>
      </c>
    </row>
    <row r="2" spans="1:13" x14ac:dyDescent="0.2">
      <c r="D2" s="2" t="s">
        <v>335</v>
      </c>
    </row>
    <row r="4" spans="1:13" x14ac:dyDescent="0.2">
      <c r="A4" s="3"/>
      <c r="B4" s="3"/>
      <c r="C4" s="3"/>
      <c r="D4" s="4" t="s">
        <v>336</v>
      </c>
      <c r="E4" s="3"/>
      <c r="F4" s="3"/>
      <c r="G4" s="3"/>
      <c r="H4" s="3"/>
      <c r="I4" s="3"/>
      <c r="J4" s="3"/>
      <c r="K4" s="3"/>
      <c r="L4" s="3"/>
    </row>
    <row r="5" spans="1:13" x14ac:dyDescent="0.2">
      <c r="A5" s="2" t="s">
        <v>1</v>
      </c>
      <c r="B5" s="2"/>
      <c r="C5" s="1" t="s">
        <v>1</v>
      </c>
      <c r="D5" s="1" t="s">
        <v>1</v>
      </c>
      <c r="E5" s="5">
        <v>0.93333333333333335</v>
      </c>
      <c r="F5" s="6" t="s">
        <v>2</v>
      </c>
      <c r="G5" s="6" t="s">
        <v>290</v>
      </c>
      <c r="H5" s="6" t="s">
        <v>299</v>
      </c>
      <c r="I5" s="6" t="s">
        <v>301</v>
      </c>
      <c r="J5" s="6" t="s">
        <v>311</v>
      </c>
      <c r="K5" s="6" t="s">
        <v>319</v>
      </c>
      <c r="L5" s="6" t="s">
        <v>329</v>
      </c>
    </row>
    <row r="6" spans="1:13" x14ac:dyDescent="0.2">
      <c r="E6" s="7" t="s">
        <v>3</v>
      </c>
      <c r="F6" s="50" t="s">
        <v>3</v>
      </c>
      <c r="G6" s="50" t="s">
        <v>3</v>
      </c>
      <c r="H6" s="50" t="s">
        <v>3</v>
      </c>
      <c r="I6" s="50" t="s">
        <v>3</v>
      </c>
      <c r="J6" s="50" t="s">
        <v>3</v>
      </c>
      <c r="K6" s="50" t="s">
        <v>5</v>
      </c>
      <c r="L6" s="50" t="s">
        <v>4</v>
      </c>
    </row>
    <row r="7" spans="1:13" x14ac:dyDescent="0.2">
      <c r="A7" s="2" t="s">
        <v>7</v>
      </c>
      <c r="B7" s="2"/>
      <c r="E7" s="21">
        <v>7927</v>
      </c>
      <c r="F7" s="21">
        <v>13316</v>
      </c>
      <c r="G7" s="21">
        <v>12468</v>
      </c>
      <c r="H7" s="21">
        <f t="shared" ref="H7:L7" si="0">+G25</f>
        <v>12091</v>
      </c>
      <c r="I7" s="21">
        <v>6119</v>
      </c>
      <c r="J7" s="21">
        <v>2093</v>
      </c>
      <c r="K7" s="54">
        <f t="shared" si="0"/>
        <v>-2473</v>
      </c>
      <c r="L7" s="13">
        <f t="shared" si="0"/>
        <v>-2276</v>
      </c>
    </row>
    <row r="8" spans="1:13" x14ac:dyDescent="0.2">
      <c r="G8" s="9"/>
      <c r="H8" s="9"/>
      <c r="I8" s="9"/>
      <c r="J8" s="9"/>
      <c r="K8" s="9"/>
      <c r="L8" s="9"/>
    </row>
    <row r="9" spans="1:13" x14ac:dyDescent="0.2">
      <c r="A9" s="7" t="s">
        <v>8</v>
      </c>
      <c r="B9" s="7"/>
      <c r="G9" s="9"/>
      <c r="H9" s="9"/>
      <c r="I9" s="9"/>
      <c r="J9" s="9"/>
      <c r="K9" s="9"/>
      <c r="L9" s="9"/>
    </row>
    <row r="10" spans="1:13" x14ac:dyDescent="0.2">
      <c r="A10" s="1">
        <v>180</v>
      </c>
      <c r="C10" s="1">
        <v>4311</v>
      </c>
      <c r="D10" s="1" t="s">
        <v>35</v>
      </c>
      <c r="E10" s="9">
        <v>3734</v>
      </c>
      <c r="F10" s="9">
        <v>4390</v>
      </c>
      <c r="G10" s="9">
        <v>4610</v>
      </c>
      <c r="H10" s="9">
        <v>4563</v>
      </c>
      <c r="I10" s="9">
        <v>4524</v>
      </c>
      <c r="J10" s="9">
        <v>4706</v>
      </c>
      <c r="K10" s="9">
        <v>4811</v>
      </c>
      <c r="L10" s="9">
        <v>5300</v>
      </c>
    </row>
    <row r="11" spans="1:13" x14ac:dyDescent="0.2">
      <c r="A11" s="1">
        <v>180</v>
      </c>
      <c r="C11" s="1">
        <v>4375</v>
      </c>
      <c r="D11" s="1" t="s">
        <v>325</v>
      </c>
      <c r="E11" s="9"/>
      <c r="F11" s="9"/>
      <c r="G11" s="9">
        <v>0</v>
      </c>
      <c r="H11" s="9">
        <v>0</v>
      </c>
      <c r="I11" s="9">
        <v>0</v>
      </c>
      <c r="J11" s="9">
        <v>0</v>
      </c>
      <c r="K11" s="9">
        <v>4882</v>
      </c>
      <c r="L11" s="9">
        <v>5200</v>
      </c>
      <c r="M11" s="1" t="s">
        <v>1</v>
      </c>
    </row>
    <row r="12" spans="1:13" x14ac:dyDescent="0.2">
      <c r="A12" s="1">
        <v>180</v>
      </c>
      <c r="C12" s="1">
        <v>4381</v>
      </c>
      <c r="D12" s="1" t="s">
        <v>193</v>
      </c>
      <c r="E12" s="11">
        <v>13</v>
      </c>
      <c r="F12" s="11">
        <v>24</v>
      </c>
      <c r="G12" s="11">
        <v>5</v>
      </c>
      <c r="H12" s="11">
        <v>5</v>
      </c>
      <c r="I12" s="11">
        <v>20</v>
      </c>
      <c r="J12" s="11">
        <v>8</v>
      </c>
      <c r="K12" s="11">
        <v>4</v>
      </c>
      <c r="L12" s="11">
        <v>0</v>
      </c>
    </row>
    <row r="13" spans="1:13" x14ac:dyDescent="0.2">
      <c r="A13" s="1" t="s">
        <v>1</v>
      </c>
      <c r="C13" s="1" t="s">
        <v>1</v>
      </c>
      <c r="D13" s="1" t="s">
        <v>1</v>
      </c>
      <c r="E13" s="9" t="s">
        <v>1</v>
      </c>
      <c r="F13" s="9" t="s">
        <v>1</v>
      </c>
      <c r="G13" s="9" t="s">
        <v>1</v>
      </c>
      <c r="H13" s="9"/>
      <c r="I13" s="9"/>
      <c r="J13" s="9"/>
      <c r="K13" s="9"/>
      <c r="L13" s="9"/>
    </row>
    <row r="14" spans="1:13" x14ac:dyDescent="0.2">
      <c r="E14" s="9"/>
      <c r="F14" s="9"/>
      <c r="G14" s="9"/>
      <c r="H14" s="9"/>
      <c r="I14" s="9"/>
      <c r="J14" s="9"/>
      <c r="K14" s="9"/>
      <c r="L14" s="9"/>
    </row>
    <row r="15" spans="1:13" x14ac:dyDescent="0.2">
      <c r="D15" s="2" t="s">
        <v>133</v>
      </c>
      <c r="E15" s="32">
        <f t="shared" ref="E15:F15" si="1">SUM(E10:E13)</f>
        <v>3747</v>
      </c>
      <c r="F15" s="32">
        <f t="shared" si="1"/>
        <v>4414</v>
      </c>
      <c r="G15" s="32">
        <f t="shared" ref="G15:I15" si="2">SUM(G10:G13)</f>
        <v>4615</v>
      </c>
      <c r="H15" s="32">
        <f t="shared" si="2"/>
        <v>4568</v>
      </c>
      <c r="I15" s="32">
        <f t="shared" si="2"/>
        <v>4544</v>
      </c>
      <c r="J15" s="32">
        <f>SUM(J10:J12)</f>
        <v>4714</v>
      </c>
      <c r="K15" s="32">
        <f>SUM(K10:K12)</f>
        <v>9697</v>
      </c>
      <c r="L15" s="32">
        <f t="shared" ref="L15" si="3">SUM(L10:L13)</f>
        <v>10500</v>
      </c>
    </row>
    <row r="16" spans="1:13" x14ac:dyDescent="0.2">
      <c r="E16" s="9"/>
      <c r="F16" s="9"/>
      <c r="G16" s="9"/>
      <c r="H16" s="9"/>
      <c r="I16" s="9"/>
      <c r="J16" s="9"/>
      <c r="K16" s="9"/>
      <c r="L16" s="9"/>
    </row>
    <row r="17" spans="1:12" x14ac:dyDescent="0.2">
      <c r="A17" s="7" t="s">
        <v>14</v>
      </c>
      <c r="E17" s="9"/>
      <c r="F17" s="9"/>
      <c r="G17" s="9"/>
      <c r="H17" s="9"/>
      <c r="I17" s="9"/>
      <c r="J17" s="9"/>
      <c r="K17" s="9"/>
      <c r="L17" s="9"/>
    </row>
    <row r="18" spans="1:12" x14ac:dyDescent="0.2">
      <c r="E18" s="9"/>
      <c r="F18" s="9"/>
      <c r="G18" s="9"/>
      <c r="H18" s="9"/>
      <c r="I18" s="9"/>
      <c r="J18" s="9"/>
      <c r="K18" s="9"/>
      <c r="L18" s="9"/>
    </row>
    <row r="19" spans="1:12" x14ac:dyDescent="0.2">
      <c r="A19" s="1">
        <v>180</v>
      </c>
      <c r="B19" s="1">
        <v>500</v>
      </c>
      <c r="C19" s="1">
        <v>421</v>
      </c>
      <c r="D19" s="1" t="s">
        <v>135</v>
      </c>
      <c r="E19" s="11">
        <v>3801</v>
      </c>
      <c r="F19" s="11">
        <v>3049</v>
      </c>
      <c r="G19" s="11">
        <v>4992</v>
      </c>
      <c r="H19" s="11">
        <v>7448</v>
      </c>
      <c r="I19" s="11">
        <v>8570</v>
      </c>
      <c r="J19" s="11">
        <v>9280</v>
      </c>
      <c r="K19" s="11">
        <v>9500</v>
      </c>
      <c r="L19" s="11">
        <v>10000</v>
      </c>
    </row>
    <row r="20" spans="1:12" x14ac:dyDescent="0.2">
      <c r="A20" s="1" t="s">
        <v>1</v>
      </c>
      <c r="B20" s="1" t="s">
        <v>1</v>
      </c>
      <c r="E20" s="9"/>
      <c r="F20" s="9"/>
      <c r="G20" s="9"/>
      <c r="H20" s="9"/>
      <c r="I20" s="9"/>
      <c r="J20" s="9"/>
      <c r="K20" s="9"/>
      <c r="L20" s="9"/>
    </row>
    <row r="21" spans="1:12" x14ac:dyDescent="0.2">
      <c r="D21" s="2" t="s">
        <v>197</v>
      </c>
      <c r="E21" s="32">
        <f t="shared" ref="E21:L21" si="4">SUM(E19:E19)</f>
        <v>3801</v>
      </c>
      <c r="F21" s="32">
        <f t="shared" si="4"/>
        <v>3049</v>
      </c>
      <c r="G21" s="32">
        <f t="shared" si="4"/>
        <v>4992</v>
      </c>
      <c r="H21" s="32">
        <f t="shared" si="4"/>
        <v>7448</v>
      </c>
      <c r="I21" s="32">
        <f t="shared" si="4"/>
        <v>8570</v>
      </c>
      <c r="J21" s="32">
        <f t="shared" si="4"/>
        <v>9280</v>
      </c>
      <c r="K21" s="32">
        <f t="shared" si="4"/>
        <v>9500</v>
      </c>
      <c r="L21" s="32">
        <f t="shared" si="4"/>
        <v>10000</v>
      </c>
    </row>
    <row r="22" spans="1:12" x14ac:dyDescent="0.2">
      <c r="E22" s="9"/>
      <c r="F22" s="9"/>
      <c r="G22" s="9"/>
      <c r="H22" s="9"/>
      <c r="I22" s="9"/>
      <c r="J22" s="9"/>
      <c r="K22" s="9"/>
      <c r="L22" s="9"/>
    </row>
    <row r="23" spans="1:12" x14ac:dyDescent="0.2">
      <c r="D23" s="2" t="s">
        <v>198</v>
      </c>
      <c r="E23" s="9">
        <f>SUM(E15-E21)</f>
        <v>-54</v>
      </c>
      <c r="F23" s="9">
        <f>SUM(F15-F21)</f>
        <v>1365</v>
      </c>
      <c r="G23" s="9">
        <f>SUM(G15-G21)</f>
        <v>-377</v>
      </c>
      <c r="H23" s="9">
        <f>SUM(H15-H21)</f>
        <v>-2880</v>
      </c>
      <c r="I23" s="9">
        <f>SUM(I15-I21)</f>
        <v>-4026</v>
      </c>
      <c r="J23" s="9">
        <f>J15-J21</f>
        <v>-4566</v>
      </c>
      <c r="K23" s="9">
        <f>K15-K21</f>
        <v>197</v>
      </c>
      <c r="L23" s="9">
        <f>SUM(L15-L21)</f>
        <v>500</v>
      </c>
    </row>
    <row r="24" spans="1:12" x14ac:dyDescent="0.2">
      <c r="E24" s="9"/>
      <c r="F24" s="9"/>
      <c r="G24" s="9"/>
      <c r="H24" s="9"/>
      <c r="I24" s="9"/>
      <c r="J24" s="9"/>
      <c r="K24" s="9"/>
      <c r="L24" s="9"/>
    </row>
    <row r="25" spans="1:12" x14ac:dyDescent="0.2">
      <c r="D25" s="2" t="s">
        <v>15</v>
      </c>
      <c r="E25" s="32">
        <f t="shared" ref="E25:L25" si="5">SUM(E7+E23)</f>
        <v>7873</v>
      </c>
      <c r="F25" s="32">
        <f t="shared" si="5"/>
        <v>14681</v>
      </c>
      <c r="G25" s="32">
        <f t="shared" si="5"/>
        <v>12091</v>
      </c>
      <c r="H25" s="32">
        <f t="shared" si="5"/>
        <v>9211</v>
      </c>
      <c r="I25" s="32">
        <f t="shared" si="5"/>
        <v>2093</v>
      </c>
      <c r="J25" s="32">
        <f t="shared" si="5"/>
        <v>-2473</v>
      </c>
      <c r="K25" s="32">
        <f t="shared" si="5"/>
        <v>-2276</v>
      </c>
      <c r="L25" s="32">
        <f t="shared" si="5"/>
        <v>-1776</v>
      </c>
    </row>
    <row r="26" spans="1:12" x14ac:dyDescent="0.2">
      <c r="E26" s="9"/>
      <c r="F26" s="9"/>
      <c r="G26" s="9"/>
      <c r="H26" s="9"/>
    </row>
    <row r="27" spans="1:12" x14ac:dyDescent="0.2">
      <c r="E27" s="9"/>
      <c r="F27" s="9"/>
      <c r="G27" s="9"/>
      <c r="H27" s="9"/>
    </row>
    <row r="28" spans="1:12" x14ac:dyDescent="0.2">
      <c r="E28" s="9"/>
      <c r="F28" s="9"/>
      <c r="G28" s="9"/>
      <c r="H28" s="9"/>
    </row>
    <row r="29" spans="1:12" x14ac:dyDescent="0.2">
      <c r="E29" s="9"/>
      <c r="F29" s="9"/>
      <c r="G29" s="9"/>
      <c r="H29" s="9"/>
    </row>
    <row r="30" spans="1:12" x14ac:dyDescent="0.2">
      <c r="E30" s="9"/>
      <c r="F30" s="9"/>
      <c r="G30" s="9"/>
      <c r="H30" s="9"/>
    </row>
    <row r="31" spans="1:12" x14ac:dyDescent="0.2">
      <c r="E31" s="9"/>
      <c r="F31" s="9"/>
      <c r="G31" s="9"/>
      <c r="H31" s="9"/>
    </row>
    <row r="32" spans="1:12" x14ac:dyDescent="0.2">
      <c r="E32" s="9"/>
      <c r="F32" s="9"/>
      <c r="G32" s="9"/>
      <c r="H32" s="9"/>
    </row>
    <row r="33" spans="5:8" x14ac:dyDescent="0.2">
      <c r="E33" s="9"/>
      <c r="F33" s="9"/>
      <c r="G33" s="9"/>
      <c r="H33" s="9"/>
    </row>
    <row r="34" spans="5:8" x14ac:dyDescent="0.2">
      <c r="E34" s="9"/>
      <c r="F34" s="9"/>
      <c r="G34" s="9"/>
      <c r="H34" s="9"/>
    </row>
    <row r="35" spans="5:8" x14ac:dyDescent="0.2">
      <c r="E35" s="9"/>
      <c r="F35" s="9"/>
      <c r="G35" s="9"/>
      <c r="H35" s="9"/>
    </row>
    <row r="36" spans="5:8" x14ac:dyDescent="0.2">
      <c r="E36" s="9"/>
      <c r="F36" s="9"/>
      <c r="G36" s="9"/>
      <c r="H36" s="9"/>
    </row>
  </sheetData>
  <printOptions horizontalCentered="1"/>
  <pageMargins left="0.25" right="0.25" top="0.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5"/>
  <sheetViews>
    <sheetView workbookViewId="0">
      <selection activeCell="K12" sqref="K12"/>
    </sheetView>
  </sheetViews>
  <sheetFormatPr defaultColWidth="9.140625" defaultRowHeight="12.75" x14ac:dyDescent="0.2"/>
  <cols>
    <col min="1" max="3" width="5.7109375" style="1" customWidth="1"/>
    <col min="4" max="4" width="20.7109375" style="1" customWidth="1"/>
    <col min="5" max="6" width="0" style="1" hidden="1" customWidth="1"/>
    <col min="7" max="16384" width="9.140625" style="1"/>
  </cols>
  <sheetData>
    <row r="1" spans="1:12" x14ac:dyDescent="0.2">
      <c r="D1" s="2" t="s">
        <v>0</v>
      </c>
    </row>
    <row r="2" spans="1:12" x14ac:dyDescent="0.2">
      <c r="D2" s="2" t="s">
        <v>334</v>
      </c>
    </row>
    <row r="4" spans="1:12" x14ac:dyDescent="0.2">
      <c r="A4" s="3"/>
      <c r="B4" s="3"/>
      <c r="C4" s="3"/>
      <c r="D4" s="4" t="s">
        <v>137</v>
      </c>
      <c r="E4" s="3"/>
      <c r="F4" s="3"/>
      <c r="G4" s="3"/>
      <c r="H4" s="3"/>
      <c r="I4" s="3"/>
      <c r="J4" s="3"/>
      <c r="K4" s="3"/>
      <c r="L4" s="3"/>
    </row>
    <row r="5" spans="1:12" x14ac:dyDescent="0.2">
      <c r="A5" s="2" t="s">
        <v>1</v>
      </c>
      <c r="B5" s="2"/>
      <c r="C5" s="1" t="s">
        <v>1</v>
      </c>
      <c r="D5" s="1" t="s">
        <v>1</v>
      </c>
      <c r="E5" s="5">
        <v>0.93333333333333335</v>
      </c>
      <c r="F5" s="6" t="s">
        <v>2</v>
      </c>
      <c r="G5" s="6" t="s">
        <v>290</v>
      </c>
      <c r="H5" s="6" t="s">
        <v>299</v>
      </c>
      <c r="I5" s="6" t="s">
        <v>301</v>
      </c>
      <c r="J5" s="6" t="s">
        <v>311</v>
      </c>
      <c r="K5" s="6" t="s">
        <v>319</v>
      </c>
      <c r="L5" s="6" t="s">
        <v>329</v>
      </c>
    </row>
    <row r="6" spans="1:12" x14ac:dyDescent="0.2">
      <c r="E6" s="7" t="s">
        <v>3</v>
      </c>
      <c r="F6" s="50" t="s">
        <v>3</v>
      </c>
      <c r="G6" s="50" t="s">
        <v>3</v>
      </c>
      <c r="H6" s="50" t="s">
        <v>3</v>
      </c>
      <c r="I6" s="50" t="s">
        <v>3</v>
      </c>
      <c r="J6" s="50" t="s">
        <v>3</v>
      </c>
      <c r="K6" s="50" t="s">
        <v>5</v>
      </c>
      <c r="L6" s="50" t="s">
        <v>4</v>
      </c>
    </row>
    <row r="7" spans="1:12" x14ac:dyDescent="0.2">
      <c r="A7" s="2" t="s">
        <v>7</v>
      </c>
      <c r="B7" s="2"/>
      <c r="E7" s="21">
        <v>106944</v>
      </c>
      <c r="F7" s="21">
        <v>131449</v>
      </c>
      <c r="G7" s="21">
        <v>113354</v>
      </c>
      <c r="H7" s="21">
        <f t="shared" ref="H7:J7" si="0">+G24</f>
        <v>114740</v>
      </c>
      <c r="I7" s="21">
        <f t="shared" si="0"/>
        <v>110505</v>
      </c>
      <c r="J7" s="21">
        <f t="shared" si="0"/>
        <v>109149</v>
      </c>
      <c r="K7" s="21">
        <f>+J24</f>
        <v>100838</v>
      </c>
      <c r="L7" s="21">
        <f>+K24</f>
        <v>100340</v>
      </c>
    </row>
    <row r="8" spans="1:12" x14ac:dyDescent="0.2">
      <c r="G8" s="9"/>
    </row>
    <row r="9" spans="1:12" x14ac:dyDescent="0.2">
      <c r="A9" s="7" t="s">
        <v>8</v>
      </c>
      <c r="B9" s="7"/>
      <c r="G9" s="9"/>
    </row>
    <row r="10" spans="1:12" x14ac:dyDescent="0.2">
      <c r="A10" s="1">
        <v>190</v>
      </c>
      <c r="C10" s="1">
        <v>4311</v>
      </c>
      <c r="D10" s="1" t="s">
        <v>35</v>
      </c>
      <c r="E10" s="9">
        <v>52887</v>
      </c>
      <c r="F10" s="9">
        <v>45815</v>
      </c>
      <c r="G10" s="9">
        <v>52439</v>
      </c>
      <c r="H10" s="9">
        <v>52682</v>
      </c>
      <c r="I10" s="9">
        <v>57096</v>
      </c>
      <c r="J10" s="9">
        <v>59477</v>
      </c>
      <c r="K10" s="9">
        <v>61502</v>
      </c>
      <c r="L10" s="9">
        <v>54000</v>
      </c>
    </row>
    <row r="11" spans="1:12" x14ac:dyDescent="0.2">
      <c r="A11" s="1">
        <v>190</v>
      </c>
      <c r="C11" s="1">
        <v>4381</v>
      </c>
      <c r="D11" s="1" t="s">
        <v>193</v>
      </c>
      <c r="E11" s="9">
        <v>173</v>
      </c>
      <c r="F11" s="9">
        <v>195</v>
      </c>
      <c r="G11" s="9">
        <v>78</v>
      </c>
      <c r="H11" s="9">
        <v>78</v>
      </c>
      <c r="I11" s="9">
        <v>402</v>
      </c>
      <c r="J11" s="9">
        <v>1254</v>
      </c>
      <c r="K11" s="9">
        <v>1000</v>
      </c>
      <c r="L11" s="70">
        <v>2000</v>
      </c>
    </row>
    <row r="12" spans="1:12" x14ac:dyDescent="0.2">
      <c r="E12" s="9"/>
      <c r="F12" s="9"/>
      <c r="G12" s="9"/>
      <c r="H12" s="9"/>
      <c r="I12" s="9"/>
      <c r="J12" s="9"/>
      <c r="K12" s="9"/>
      <c r="L12" s="9"/>
    </row>
    <row r="13" spans="1:12" x14ac:dyDescent="0.2">
      <c r="D13" s="2" t="s">
        <v>133</v>
      </c>
      <c r="E13" s="32">
        <f t="shared" ref="E13:F13" si="1">SUM(E10:E11)</f>
        <v>53060</v>
      </c>
      <c r="F13" s="32">
        <f t="shared" si="1"/>
        <v>46010</v>
      </c>
      <c r="G13" s="32">
        <f t="shared" ref="G13:K13" si="2">SUM(G10:G11)</f>
        <v>52517</v>
      </c>
      <c r="H13" s="32">
        <f t="shared" si="2"/>
        <v>52760</v>
      </c>
      <c r="I13" s="32">
        <f t="shared" si="2"/>
        <v>57498</v>
      </c>
      <c r="J13" s="32">
        <f t="shared" si="2"/>
        <v>60731</v>
      </c>
      <c r="K13" s="32">
        <f t="shared" si="2"/>
        <v>62502</v>
      </c>
      <c r="L13" s="32">
        <f t="shared" ref="L13" si="3">SUM(L10:L11)</f>
        <v>56000</v>
      </c>
    </row>
    <row r="14" spans="1:12" x14ac:dyDescent="0.2">
      <c r="E14" s="9"/>
      <c r="F14" s="9"/>
      <c r="G14" s="9"/>
      <c r="H14" s="9"/>
      <c r="I14" s="9"/>
      <c r="J14" s="9"/>
      <c r="K14" s="9"/>
      <c r="L14" s="9"/>
    </row>
    <row r="15" spans="1:12" x14ac:dyDescent="0.2">
      <c r="A15" s="7" t="s">
        <v>14</v>
      </c>
      <c r="E15" s="9"/>
      <c r="F15" s="9"/>
      <c r="G15" s="9"/>
      <c r="H15" s="9"/>
      <c r="I15" s="9"/>
      <c r="J15" s="9"/>
      <c r="K15" s="9"/>
      <c r="L15" s="9"/>
    </row>
    <row r="16" spans="1:12" x14ac:dyDescent="0.2">
      <c r="E16" s="9"/>
      <c r="F16" s="9"/>
      <c r="G16" s="9"/>
      <c r="H16" s="9"/>
      <c r="I16" s="9"/>
      <c r="J16" s="9"/>
      <c r="K16" s="9"/>
      <c r="L16" s="9"/>
    </row>
    <row r="17" spans="1:12" x14ac:dyDescent="0.2">
      <c r="A17" s="1">
        <v>190</v>
      </c>
      <c r="B17" s="1">
        <v>500</v>
      </c>
      <c r="C17" s="1">
        <v>461</v>
      </c>
      <c r="D17" s="1" t="s">
        <v>340</v>
      </c>
      <c r="E17" s="9">
        <v>33947</v>
      </c>
      <c r="F17" s="9">
        <v>42424</v>
      </c>
      <c r="G17" s="9">
        <v>41439</v>
      </c>
      <c r="H17" s="9">
        <v>46192</v>
      </c>
      <c r="I17" s="9">
        <v>47698</v>
      </c>
      <c r="J17" s="9">
        <v>55955</v>
      </c>
      <c r="K17" s="9">
        <v>51000</v>
      </c>
      <c r="L17" s="9">
        <v>55000</v>
      </c>
    </row>
    <row r="18" spans="1:12" x14ac:dyDescent="0.2">
      <c r="A18" s="1">
        <v>190</v>
      </c>
      <c r="B18" s="1">
        <v>500</v>
      </c>
      <c r="C18" s="1">
        <v>462</v>
      </c>
      <c r="D18" s="1" t="s">
        <v>138</v>
      </c>
      <c r="E18" s="9">
        <v>7939</v>
      </c>
      <c r="F18" s="9">
        <v>9922</v>
      </c>
      <c r="G18" s="9">
        <v>9692</v>
      </c>
      <c r="H18" s="9">
        <v>10803</v>
      </c>
      <c r="I18" s="9">
        <v>11156</v>
      </c>
      <c r="J18" s="9">
        <v>13087</v>
      </c>
      <c r="K18" s="9">
        <v>12000</v>
      </c>
      <c r="L18" s="9">
        <v>14000</v>
      </c>
    </row>
    <row r="19" spans="1:12" x14ac:dyDescent="0.2">
      <c r="A19" s="1" t="s">
        <v>1</v>
      </c>
      <c r="B19" s="1" t="s">
        <v>1</v>
      </c>
      <c r="E19" s="9"/>
      <c r="F19" s="9"/>
      <c r="G19" s="9"/>
      <c r="H19" s="9"/>
      <c r="I19" s="9"/>
      <c r="J19" s="9"/>
      <c r="K19" s="9"/>
      <c r="L19" s="9"/>
    </row>
    <row r="20" spans="1:12" x14ac:dyDescent="0.2">
      <c r="D20" s="2" t="s">
        <v>197</v>
      </c>
      <c r="E20" s="32">
        <f t="shared" ref="E20:F20" si="4">SUM(E17:E18)</f>
        <v>41886</v>
      </c>
      <c r="F20" s="32">
        <f t="shared" si="4"/>
        <v>52346</v>
      </c>
      <c r="G20" s="32">
        <f t="shared" ref="G20:K20" si="5">SUM(G17:G18)</f>
        <v>51131</v>
      </c>
      <c r="H20" s="32">
        <f t="shared" si="5"/>
        <v>56995</v>
      </c>
      <c r="I20" s="32">
        <f t="shared" si="5"/>
        <v>58854</v>
      </c>
      <c r="J20" s="32">
        <f t="shared" si="5"/>
        <v>69042</v>
      </c>
      <c r="K20" s="32">
        <f t="shared" si="5"/>
        <v>63000</v>
      </c>
      <c r="L20" s="32">
        <f t="shared" ref="L20" si="6">SUM(L17:L18)</f>
        <v>69000</v>
      </c>
    </row>
    <row r="21" spans="1:12" x14ac:dyDescent="0.2">
      <c r="E21" s="9"/>
      <c r="F21" s="9"/>
      <c r="G21" s="9"/>
      <c r="H21" s="9"/>
      <c r="I21" s="9"/>
      <c r="J21" s="9"/>
      <c r="K21" s="9"/>
      <c r="L21" s="9"/>
    </row>
    <row r="22" spans="1:12" x14ac:dyDescent="0.2">
      <c r="D22" s="1" t="s">
        <v>198</v>
      </c>
      <c r="E22" s="9">
        <f t="shared" ref="E22:F22" si="7">SUM(E13-E20)</f>
        <v>11174</v>
      </c>
      <c r="F22" s="9">
        <f t="shared" si="7"/>
        <v>-6336</v>
      </c>
      <c r="G22" s="9">
        <f t="shared" ref="G22:J22" si="8">SUM(G13-G20)</f>
        <v>1386</v>
      </c>
      <c r="H22" s="9">
        <f t="shared" si="8"/>
        <v>-4235</v>
      </c>
      <c r="I22" s="9">
        <f t="shared" si="8"/>
        <v>-1356</v>
      </c>
      <c r="J22" s="9">
        <f t="shared" si="8"/>
        <v>-8311</v>
      </c>
      <c r="K22" s="9">
        <f t="shared" ref="K22" si="9">SUM(K13-K20)</f>
        <v>-498</v>
      </c>
      <c r="L22" s="9">
        <f t="shared" ref="L22" si="10">SUM(L13-L20)</f>
        <v>-13000</v>
      </c>
    </row>
    <row r="23" spans="1:12" x14ac:dyDescent="0.2">
      <c r="E23" s="9"/>
      <c r="F23" s="9"/>
      <c r="G23" s="9"/>
      <c r="H23" s="9"/>
      <c r="I23" s="9"/>
      <c r="J23" s="9"/>
      <c r="K23" s="9"/>
      <c r="L23" s="9"/>
    </row>
    <row r="24" spans="1:12" x14ac:dyDescent="0.2">
      <c r="D24" s="1" t="s">
        <v>15</v>
      </c>
      <c r="E24" s="32">
        <f t="shared" ref="E24:F24" si="11">SUM(E7+E22)</f>
        <v>118118</v>
      </c>
      <c r="F24" s="32">
        <f t="shared" si="11"/>
        <v>125113</v>
      </c>
      <c r="G24" s="32">
        <f t="shared" ref="G24:J24" si="12">SUM(G7+G22)</f>
        <v>114740</v>
      </c>
      <c r="H24" s="32">
        <f t="shared" si="12"/>
        <v>110505</v>
      </c>
      <c r="I24" s="32">
        <f t="shared" si="12"/>
        <v>109149</v>
      </c>
      <c r="J24" s="32">
        <f t="shared" si="12"/>
        <v>100838</v>
      </c>
      <c r="K24" s="32">
        <f t="shared" ref="K24" si="13">SUM(K7+K22)</f>
        <v>100340</v>
      </c>
      <c r="L24" s="32">
        <f t="shared" ref="L24" si="14">SUM(L7+L22)</f>
        <v>87340</v>
      </c>
    </row>
    <row r="25" spans="1:12" x14ac:dyDescent="0.2">
      <c r="E25" s="9"/>
      <c r="F25" s="9"/>
      <c r="G25" s="9"/>
      <c r="H25" s="9"/>
    </row>
    <row r="26" spans="1:12" x14ac:dyDescent="0.2">
      <c r="E26" s="9"/>
      <c r="F26" s="9"/>
      <c r="G26" s="9"/>
      <c r="H26" s="9"/>
    </row>
    <row r="27" spans="1:12" x14ac:dyDescent="0.2">
      <c r="E27" s="9"/>
      <c r="F27" s="9"/>
      <c r="G27" s="9"/>
      <c r="H27" s="9"/>
    </row>
    <row r="28" spans="1:12" x14ac:dyDescent="0.2">
      <c r="E28" s="9"/>
      <c r="F28" s="9"/>
      <c r="G28" s="9"/>
      <c r="H28" s="9"/>
    </row>
    <row r="29" spans="1:12" x14ac:dyDescent="0.2">
      <c r="E29" s="9"/>
      <c r="F29" s="9"/>
      <c r="G29" s="9"/>
      <c r="H29" s="9"/>
    </row>
    <row r="30" spans="1:12" x14ac:dyDescent="0.2">
      <c r="E30" s="9"/>
      <c r="F30" s="9"/>
      <c r="G30" s="9"/>
      <c r="H30" s="9"/>
    </row>
    <row r="31" spans="1:12" x14ac:dyDescent="0.2">
      <c r="E31" s="9"/>
      <c r="F31" s="9"/>
      <c r="G31" s="9"/>
      <c r="H31" s="9"/>
    </row>
    <row r="32" spans="1:12" x14ac:dyDescent="0.2">
      <c r="E32" s="9"/>
      <c r="F32" s="9"/>
      <c r="G32" s="9"/>
      <c r="H32" s="9"/>
    </row>
    <row r="33" spans="5:8" x14ac:dyDescent="0.2">
      <c r="E33" s="9"/>
      <c r="F33" s="9"/>
      <c r="G33" s="9"/>
      <c r="H33" s="9"/>
    </row>
    <row r="34" spans="5:8" x14ac:dyDescent="0.2">
      <c r="E34" s="9"/>
      <c r="F34" s="9"/>
      <c r="G34" s="9"/>
      <c r="H34" s="9"/>
    </row>
    <row r="35" spans="5:8" x14ac:dyDescent="0.2">
      <c r="E35" s="9"/>
      <c r="F35" s="9"/>
      <c r="G35" s="9"/>
      <c r="H35" s="9"/>
    </row>
  </sheetData>
  <printOptions horizontalCentered="1"/>
  <pageMargins left="0.25" right="0.25" top="0.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F7B2A-C7F6-4171-805C-069776FCE94D}">
  <dimension ref="A1:N35"/>
  <sheetViews>
    <sheetView workbookViewId="0">
      <selection activeCell="K22" sqref="K22"/>
    </sheetView>
  </sheetViews>
  <sheetFormatPr defaultColWidth="9.140625" defaultRowHeight="12.75" x14ac:dyDescent="0.2"/>
  <cols>
    <col min="1" max="3" width="5.7109375" style="1" customWidth="1"/>
    <col min="4" max="4" width="16" style="1" customWidth="1"/>
    <col min="5" max="6" width="0" style="1" hidden="1" customWidth="1"/>
    <col min="7" max="16384" width="9.140625" style="1"/>
  </cols>
  <sheetData>
    <row r="1" spans="1:12" x14ac:dyDescent="0.2">
      <c r="D1" s="2" t="s">
        <v>0</v>
      </c>
    </row>
    <row r="2" spans="1:12" x14ac:dyDescent="0.2">
      <c r="D2" s="2" t="s">
        <v>334</v>
      </c>
    </row>
    <row r="4" spans="1:12" x14ac:dyDescent="0.2">
      <c r="A4" s="3"/>
      <c r="B4" s="3"/>
      <c r="C4" s="3"/>
      <c r="D4" s="4" t="s">
        <v>111</v>
      </c>
      <c r="E4" s="3"/>
      <c r="F4" s="3"/>
      <c r="G4" s="3"/>
      <c r="H4" s="3"/>
      <c r="I4" s="3"/>
      <c r="J4" s="3"/>
      <c r="K4" s="3"/>
      <c r="L4" s="3"/>
    </row>
    <row r="5" spans="1:12" x14ac:dyDescent="0.2">
      <c r="A5" s="2" t="s">
        <v>1</v>
      </c>
      <c r="B5" s="2"/>
      <c r="C5" s="1" t="s">
        <v>1</v>
      </c>
      <c r="D5" s="1" t="s">
        <v>1</v>
      </c>
      <c r="E5" s="5">
        <v>0.93333333333333335</v>
      </c>
      <c r="F5" s="6" t="s">
        <v>6</v>
      </c>
      <c r="G5" s="6" t="s">
        <v>290</v>
      </c>
      <c r="H5" s="6" t="s">
        <v>299</v>
      </c>
      <c r="I5" s="6" t="s">
        <v>301</v>
      </c>
      <c r="J5" s="6" t="s">
        <v>311</v>
      </c>
      <c r="K5" s="6" t="s">
        <v>319</v>
      </c>
      <c r="L5" s="6" t="s">
        <v>329</v>
      </c>
    </row>
    <row r="6" spans="1:12" x14ac:dyDescent="0.2">
      <c r="E6" s="7" t="s">
        <v>3</v>
      </c>
      <c r="F6" s="50" t="s">
        <v>3</v>
      </c>
      <c r="G6" s="7" t="s">
        <v>3</v>
      </c>
      <c r="H6" s="50" t="s">
        <v>3</v>
      </c>
      <c r="I6" s="50" t="s">
        <v>3</v>
      </c>
      <c r="J6" s="50" t="s">
        <v>3</v>
      </c>
      <c r="K6" s="50" t="s">
        <v>5</v>
      </c>
      <c r="L6" s="50" t="s">
        <v>4</v>
      </c>
    </row>
    <row r="7" spans="1:12" x14ac:dyDescent="0.2">
      <c r="A7" s="2" t="s">
        <v>7</v>
      </c>
      <c r="B7" s="2"/>
      <c r="E7" s="21">
        <v>33301</v>
      </c>
      <c r="F7" s="21">
        <v>31085</v>
      </c>
      <c r="G7" s="13">
        <v>18797</v>
      </c>
      <c r="H7" s="13">
        <f t="shared" ref="H7:J7" si="0">+G24</f>
        <v>14197</v>
      </c>
      <c r="I7" s="13">
        <f t="shared" si="0"/>
        <v>14252</v>
      </c>
      <c r="J7" s="13">
        <f t="shared" si="0"/>
        <v>15081</v>
      </c>
      <c r="K7" s="13">
        <f>+J24</f>
        <v>12694</v>
      </c>
      <c r="L7" s="13">
        <f>+K24</f>
        <v>17176</v>
      </c>
    </row>
    <row r="8" spans="1:12" x14ac:dyDescent="0.2">
      <c r="G8" s="9"/>
    </row>
    <row r="9" spans="1:12" x14ac:dyDescent="0.2">
      <c r="A9" s="7" t="s">
        <v>8</v>
      </c>
      <c r="B9" s="7"/>
      <c r="G9" s="9"/>
    </row>
    <row r="10" spans="1:12" x14ac:dyDescent="0.2">
      <c r="A10" s="1">
        <v>210</v>
      </c>
      <c r="C10" s="1">
        <v>4329</v>
      </c>
      <c r="D10" s="1" t="s">
        <v>291</v>
      </c>
      <c r="E10" s="9">
        <v>17000</v>
      </c>
      <c r="F10" s="9">
        <v>0</v>
      </c>
      <c r="G10" s="9">
        <v>140</v>
      </c>
      <c r="H10" s="1">
        <v>50</v>
      </c>
      <c r="I10" s="1">
        <v>800</v>
      </c>
      <c r="J10" s="1">
        <v>875</v>
      </c>
      <c r="K10" s="56">
        <v>4500</v>
      </c>
      <c r="L10" s="1">
        <v>800</v>
      </c>
    </row>
    <row r="11" spans="1:12" x14ac:dyDescent="0.2">
      <c r="A11" s="1">
        <v>210</v>
      </c>
      <c r="C11" s="1">
        <v>4381</v>
      </c>
      <c r="D11" s="1" t="s">
        <v>193</v>
      </c>
      <c r="E11" s="9"/>
      <c r="F11" s="9">
        <v>0</v>
      </c>
      <c r="G11" s="9">
        <v>10</v>
      </c>
      <c r="H11" s="1">
        <v>5</v>
      </c>
      <c r="I11" s="1">
        <v>29</v>
      </c>
      <c r="J11" s="1">
        <v>145</v>
      </c>
      <c r="K11" s="1">
        <v>150</v>
      </c>
      <c r="L11" s="72">
        <v>250</v>
      </c>
    </row>
    <row r="12" spans="1:12" x14ac:dyDescent="0.2">
      <c r="A12" s="1">
        <v>210</v>
      </c>
      <c r="C12" s="1">
        <v>4389</v>
      </c>
      <c r="D12" s="1" t="s">
        <v>120</v>
      </c>
      <c r="E12" s="11">
        <v>53</v>
      </c>
      <c r="F12" s="11">
        <v>0</v>
      </c>
      <c r="G12" s="11">
        <v>250</v>
      </c>
      <c r="H12" s="3">
        <v>0</v>
      </c>
      <c r="I12" s="3">
        <v>0</v>
      </c>
      <c r="J12" s="3">
        <v>0</v>
      </c>
      <c r="K12" s="3">
        <v>368</v>
      </c>
      <c r="L12" s="3">
        <v>0</v>
      </c>
    </row>
    <row r="13" spans="1:12" x14ac:dyDescent="0.2">
      <c r="E13" s="9"/>
      <c r="F13" s="9"/>
      <c r="G13" s="9"/>
    </row>
    <row r="14" spans="1:12" x14ac:dyDescent="0.2">
      <c r="D14" s="2" t="s">
        <v>133</v>
      </c>
      <c r="E14" s="32">
        <f t="shared" ref="E14:F14" si="1">SUM(E10:E12)</f>
        <v>17053</v>
      </c>
      <c r="F14" s="32">
        <f t="shared" si="1"/>
        <v>0</v>
      </c>
      <c r="G14" s="32">
        <f t="shared" ref="G14:L14" si="2">SUM(G10:G12)</f>
        <v>400</v>
      </c>
      <c r="H14" s="32">
        <f t="shared" si="2"/>
        <v>55</v>
      </c>
      <c r="I14" s="32">
        <f t="shared" si="2"/>
        <v>829</v>
      </c>
      <c r="J14" s="32">
        <f t="shared" si="2"/>
        <v>1020</v>
      </c>
      <c r="K14" s="32">
        <f t="shared" si="2"/>
        <v>5018</v>
      </c>
      <c r="L14" s="32">
        <f t="shared" si="2"/>
        <v>1050</v>
      </c>
    </row>
    <row r="15" spans="1:12" x14ac:dyDescent="0.2">
      <c r="E15" s="9"/>
      <c r="F15" s="9"/>
      <c r="G15" s="9"/>
    </row>
    <row r="16" spans="1:12" x14ac:dyDescent="0.2">
      <c r="A16" s="7" t="s">
        <v>14</v>
      </c>
      <c r="E16" s="9"/>
      <c r="F16" s="9"/>
      <c r="G16" s="9"/>
    </row>
    <row r="17" spans="1:14" x14ac:dyDescent="0.2">
      <c r="E17" s="9"/>
      <c r="F17" s="9"/>
      <c r="G17" s="9"/>
    </row>
    <row r="18" spans="1:14" x14ac:dyDescent="0.2">
      <c r="A18" s="1">
        <v>210</v>
      </c>
      <c r="B18" s="1">
        <v>500</v>
      </c>
      <c r="C18" s="1">
        <v>531</v>
      </c>
      <c r="D18" s="1" t="s">
        <v>120</v>
      </c>
      <c r="E18" s="9">
        <v>12000</v>
      </c>
      <c r="F18" s="9">
        <v>0</v>
      </c>
      <c r="G18" s="9">
        <v>5000</v>
      </c>
      <c r="H18" s="1">
        <v>0</v>
      </c>
      <c r="I18" s="1">
        <v>0</v>
      </c>
      <c r="J18" s="9">
        <v>3407</v>
      </c>
      <c r="K18" s="9">
        <v>536</v>
      </c>
      <c r="L18" s="9">
        <v>500</v>
      </c>
      <c r="N18" s="1" t="s">
        <v>1</v>
      </c>
    </row>
    <row r="19" spans="1:14" x14ac:dyDescent="0.2">
      <c r="A19" s="1" t="s">
        <v>1</v>
      </c>
      <c r="B19" s="1" t="s">
        <v>1</v>
      </c>
      <c r="E19" s="9"/>
      <c r="F19" s="9"/>
      <c r="G19" s="9"/>
    </row>
    <row r="20" spans="1:14" x14ac:dyDescent="0.2">
      <c r="D20" s="2" t="s">
        <v>197</v>
      </c>
      <c r="E20" s="32">
        <f t="shared" ref="E20:I20" si="3">SUM(E18:E18)</f>
        <v>12000</v>
      </c>
      <c r="F20" s="32">
        <f t="shared" si="3"/>
        <v>0</v>
      </c>
      <c r="G20" s="32">
        <f t="shared" si="3"/>
        <v>5000</v>
      </c>
      <c r="H20" s="32">
        <f t="shared" si="3"/>
        <v>0</v>
      </c>
      <c r="I20" s="32">
        <f t="shared" si="3"/>
        <v>0</v>
      </c>
      <c r="J20" s="32">
        <f t="shared" ref="J20:L20" si="4">SUM(J18:J18)</f>
        <v>3407</v>
      </c>
      <c r="K20" s="32">
        <f t="shared" si="4"/>
        <v>536</v>
      </c>
      <c r="L20" s="32">
        <f t="shared" si="4"/>
        <v>500</v>
      </c>
    </row>
    <row r="21" spans="1:14" x14ac:dyDescent="0.2">
      <c r="E21" s="9"/>
      <c r="F21" s="9"/>
      <c r="G21" s="9"/>
    </row>
    <row r="22" spans="1:14" x14ac:dyDescent="0.2">
      <c r="D22" s="1" t="s">
        <v>198</v>
      </c>
      <c r="E22" s="9">
        <f t="shared" ref="E22:I22" si="5">SUM(E14-E20)</f>
        <v>5053</v>
      </c>
      <c r="F22" s="9">
        <f t="shared" si="5"/>
        <v>0</v>
      </c>
      <c r="G22" s="9">
        <f t="shared" si="5"/>
        <v>-4600</v>
      </c>
      <c r="H22" s="9">
        <f t="shared" si="5"/>
        <v>55</v>
      </c>
      <c r="I22" s="9">
        <f t="shared" si="5"/>
        <v>829</v>
      </c>
      <c r="J22" s="9">
        <f t="shared" ref="J22:L22" si="6">SUM(J14-J20)</f>
        <v>-2387</v>
      </c>
      <c r="K22" s="9">
        <f t="shared" ref="K22" si="7">SUM(K14-K20)</f>
        <v>4482</v>
      </c>
      <c r="L22" s="9">
        <f t="shared" si="6"/>
        <v>550</v>
      </c>
    </row>
    <row r="23" spans="1:14" x14ac:dyDescent="0.2">
      <c r="E23" s="9"/>
      <c r="F23" s="9"/>
      <c r="G23" s="9"/>
    </row>
    <row r="24" spans="1:14" x14ac:dyDescent="0.2">
      <c r="D24" s="1" t="s">
        <v>15</v>
      </c>
      <c r="E24" s="32">
        <f t="shared" ref="E24:I24" si="8">SUM(E7+E22)</f>
        <v>38354</v>
      </c>
      <c r="F24" s="32">
        <f t="shared" si="8"/>
        <v>31085</v>
      </c>
      <c r="G24" s="32">
        <f t="shared" si="8"/>
        <v>14197</v>
      </c>
      <c r="H24" s="32">
        <f t="shared" si="8"/>
        <v>14252</v>
      </c>
      <c r="I24" s="32">
        <f t="shared" si="8"/>
        <v>15081</v>
      </c>
      <c r="J24" s="32">
        <f t="shared" ref="J24:L24" si="9">SUM(J7+J22)</f>
        <v>12694</v>
      </c>
      <c r="K24" s="32">
        <f t="shared" ref="K24" si="10">SUM(K7+K22)</f>
        <v>17176</v>
      </c>
      <c r="L24" s="32">
        <f t="shared" si="9"/>
        <v>17726</v>
      </c>
    </row>
    <row r="25" spans="1:14" x14ac:dyDescent="0.2">
      <c r="E25" s="9"/>
      <c r="F25" s="9"/>
      <c r="G25" s="9"/>
      <c r="H25" s="9"/>
    </row>
    <row r="26" spans="1:14" x14ac:dyDescent="0.2">
      <c r="E26" s="9"/>
      <c r="F26" s="9"/>
      <c r="G26" s="9"/>
      <c r="H26" s="9"/>
    </row>
    <row r="27" spans="1:14" x14ac:dyDescent="0.2">
      <c r="E27" s="9"/>
      <c r="F27" s="9"/>
      <c r="G27" s="9"/>
      <c r="H27" s="9"/>
    </row>
    <row r="28" spans="1:14" x14ac:dyDescent="0.2">
      <c r="E28" s="9"/>
      <c r="F28" s="9"/>
      <c r="G28" s="9"/>
      <c r="H28" s="9"/>
    </row>
    <row r="29" spans="1:14" x14ac:dyDescent="0.2">
      <c r="E29" s="9"/>
      <c r="F29" s="9"/>
      <c r="G29" s="9"/>
      <c r="H29" s="9"/>
    </row>
    <row r="30" spans="1:14" x14ac:dyDescent="0.2">
      <c r="E30" s="9"/>
      <c r="F30" s="9"/>
      <c r="G30" s="9"/>
      <c r="H30" s="9"/>
    </row>
    <row r="31" spans="1:14" x14ac:dyDescent="0.2">
      <c r="E31" s="9"/>
      <c r="F31" s="9"/>
      <c r="G31" s="9"/>
      <c r="H31" s="9"/>
    </row>
    <row r="32" spans="1:14" x14ac:dyDescent="0.2">
      <c r="E32" s="9"/>
      <c r="F32" s="9"/>
      <c r="G32" s="9"/>
      <c r="H32" s="9"/>
    </row>
    <row r="33" spans="5:8" x14ac:dyDescent="0.2">
      <c r="E33" s="9"/>
      <c r="F33" s="9"/>
      <c r="G33" s="9"/>
      <c r="H33" s="9"/>
    </row>
    <row r="34" spans="5:8" x14ac:dyDescent="0.2">
      <c r="E34" s="9"/>
      <c r="F34" s="9"/>
      <c r="G34" s="9"/>
      <c r="H34" s="9"/>
    </row>
    <row r="35" spans="5:8" x14ac:dyDescent="0.2">
      <c r="E35" s="9"/>
      <c r="F35" s="9"/>
      <c r="G35" s="9"/>
      <c r="H35" s="9"/>
    </row>
  </sheetData>
  <printOptions horizontalCentered="1"/>
  <pageMargins left="0.7" right="0.7" top="0.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14</vt:i4>
      </vt:variant>
    </vt:vector>
  </HeadingPairs>
  <TitlesOfParts>
    <vt:vector size="34" baseType="lpstr">
      <vt:lpstr>Gen Fund</vt:lpstr>
      <vt:lpstr>Audit</vt:lpstr>
      <vt:lpstr>ESDA</vt:lpstr>
      <vt:lpstr>Insurance</vt:lpstr>
      <vt:lpstr>MFT</vt:lpstr>
      <vt:lpstr>IMRF</vt:lpstr>
      <vt:lpstr>Crossing Guard</vt:lpstr>
      <vt:lpstr>FICA</vt:lpstr>
      <vt:lpstr>DUI</vt:lpstr>
      <vt:lpstr>Forward TIF</vt:lpstr>
      <vt:lpstr>Library</vt:lpstr>
      <vt:lpstr>TIF 2</vt:lpstr>
      <vt:lpstr>Business District 1</vt:lpstr>
      <vt:lpstr>Hotel-Motel</vt:lpstr>
      <vt:lpstr>Capital Projects</vt:lpstr>
      <vt:lpstr>Garbage</vt:lpstr>
      <vt:lpstr>Water</vt:lpstr>
      <vt:lpstr>Sewer</vt:lpstr>
      <vt:lpstr>Electric</vt:lpstr>
      <vt:lpstr>Pool</vt:lpstr>
      <vt:lpstr>'Business District 1'!Print_Area</vt:lpstr>
      <vt:lpstr>'Crossing Guard'!Print_Area</vt:lpstr>
      <vt:lpstr>DUI!Print_Area</vt:lpstr>
      <vt:lpstr>Electric!Print_Area</vt:lpstr>
      <vt:lpstr>'Forward TIF'!Print_Area</vt:lpstr>
      <vt:lpstr>Garbage!Print_Area</vt:lpstr>
      <vt:lpstr>'Gen Fund'!Print_Area</vt:lpstr>
      <vt:lpstr>'Hotel-Motel'!Print_Area</vt:lpstr>
      <vt:lpstr>Insurance!Print_Area</vt:lpstr>
      <vt:lpstr>MFT!Print_Area</vt:lpstr>
      <vt:lpstr>Pool!Print_Area</vt:lpstr>
      <vt:lpstr>Sewer!Print_Area</vt:lpstr>
      <vt:lpstr>'TIF 2'!Print_Area</vt:lpstr>
      <vt:lpstr>Water!Print_Area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</dc:creator>
  <cp:lastModifiedBy>Sue McLaughlin</cp:lastModifiedBy>
  <cp:lastPrinted>2025-03-25T16:03:27Z</cp:lastPrinted>
  <dcterms:created xsi:type="dcterms:W3CDTF">2017-12-07T17:04:26Z</dcterms:created>
  <dcterms:modified xsi:type="dcterms:W3CDTF">2025-03-26T13:53:56Z</dcterms:modified>
</cp:coreProperties>
</file>